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E106" i="2" l="1"/>
  <c r="F106" i="2" l="1"/>
  <c r="D45" i="3"/>
  <c r="H126" i="2" l="1"/>
  <c r="G110" i="2" l="1"/>
  <c r="D110" i="2"/>
  <c r="H93" i="2"/>
  <c r="A34" i="2" l="1"/>
  <c r="A35" i="2"/>
  <c r="D138" i="2" l="1"/>
  <c r="L15" i="3"/>
  <c r="K15" i="3"/>
  <c r="I134" i="2"/>
  <c r="L140" i="2"/>
  <c r="K140" i="2"/>
  <c r="L139" i="2"/>
  <c r="K139" i="2"/>
  <c r="J139" i="2"/>
  <c r="L138" i="2"/>
  <c r="K138" i="2"/>
  <c r="L136" i="2"/>
  <c r="K136" i="2"/>
  <c r="J136" i="2"/>
  <c r="I137" i="2"/>
  <c r="F137" i="2"/>
  <c r="L137" i="2" s="1"/>
  <c r="G139" i="2"/>
  <c r="A83" i="2"/>
  <c r="G83" i="2"/>
  <c r="D83" i="2"/>
  <c r="H81" i="2"/>
  <c r="H31" i="2"/>
  <c r="F13" i="2"/>
  <c r="J83" i="2" l="1"/>
  <c r="H137" i="2" l="1"/>
  <c r="E137" i="2"/>
  <c r="D137" i="2" s="1"/>
  <c r="D134" i="2" s="1"/>
  <c r="E88" i="2"/>
  <c r="H44" i="2"/>
  <c r="K137" i="2" l="1"/>
  <c r="D52" i="3"/>
  <c r="G52" i="3"/>
  <c r="J52" i="3" s="1"/>
  <c r="K52" i="3"/>
  <c r="L52" i="3"/>
  <c r="A84" i="2" l="1"/>
  <c r="I122" i="2" l="1"/>
  <c r="G84" i="2"/>
  <c r="D84" i="2"/>
  <c r="J84" i="2" l="1"/>
  <c r="I98" i="2"/>
  <c r="G74" i="2"/>
  <c r="D74" i="2"/>
  <c r="H79" i="2"/>
  <c r="J74" i="2" l="1"/>
  <c r="H135" i="2"/>
  <c r="H134" i="2" s="1"/>
  <c r="L95" i="2"/>
  <c r="L94" i="2"/>
  <c r="K95" i="2"/>
  <c r="I93" i="2"/>
  <c r="E93" i="2"/>
  <c r="G95" i="2"/>
  <c r="D95" i="2"/>
  <c r="C95" i="2"/>
  <c r="J95" i="2" l="1"/>
  <c r="I99" i="2"/>
  <c r="G67" i="2"/>
  <c r="D67" i="2"/>
  <c r="J67" i="2" l="1"/>
  <c r="E132" i="2"/>
  <c r="H132" i="2"/>
  <c r="H129" i="2"/>
  <c r="E129" i="2"/>
  <c r="L89" i="2"/>
  <c r="L86" i="2"/>
  <c r="L85" i="2"/>
  <c r="L82" i="2"/>
  <c r="L80" i="2"/>
  <c r="L78" i="2"/>
  <c r="L76" i="2"/>
  <c r="L75" i="2"/>
  <c r="K89" i="2"/>
  <c r="K86" i="2"/>
  <c r="K82" i="2"/>
  <c r="K80" i="2"/>
  <c r="K79" i="2"/>
  <c r="K78" i="2"/>
  <c r="K76" i="2"/>
  <c r="H99" i="2"/>
  <c r="F99" i="2"/>
  <c r="E99" i="2"/>
  <c r="I96" i="2"/>
  <c r="H96" i="2"/>
  <c r="F96" i="2"/>
  <c r="E96" i="2"/>
  <c r="F93" i="2"/>
  <c r="D93" i="2" s="1"/>
  <c r="I91" i="2"/>
  <c r="I90" i="2" s="1"/>
  <c r="I72" i="2" s="1"/>
  <c r="H91" i="2"/>
  <c r="H90" i="2" s="1"/>
  <c r="F91" i="2"/>
  <c r="F90" i="2" s="1"/>
  <c r="E91" i="2"/>
  <c r="I87" i="2"/>
  <c r="L87" i="2" s="1"/>
  <c r="H87" i="2"/>
  <c r="F87" i="2"/>
  <c r="I88" i="2"/>
  <c r="L88" i="2" s="1"/>
  <c r="H88" i="2"/>
  <c r="K88" i="2" s="1"/>
  <c r="F88" i="2"/>
  <c r="E87" i="2"/>
  <c r="D87" i="2" s="1"/>
  <c r="I85" i="2"/>
  <c r="H85" i="2"/>
  <c r="G85" i="2" s="1"/>
  <c r="F85" i="2"/>
  <c r="E85" i="2"/>
  <c r="K85" i="2" s="1"/>
  <c r="I75" i="2"/>
  <c r="I73" i="2" s="1"/>
  <c r="H75" i="2"/>
  <c r="F75" i="2"/>
  <c r="E75" i="2"/>
  <c r="I77" i="2"/>
  <c r="L77" i="2" s="1"/>
  <c r="H77" i="2"/>
  <c r="F77" i="2"/>
  <c r="E77" i="2"/>
  <c r="I79" i="2"/>
  <c r="F79" i="2"/>
  <c r="D79" i="2" s="1"/>
  <c r="I81" i="2"/>
  <c r="F81" i="2"/>
  <c r="L81" i="2" s="1"/>
  <c r="E81" i="2"/>
  <c r="K81" i="2" s="1"/>
  <c r="G89" i="2"/>
  <c r="G88" i="2"/>
  <c r="G87" i="2"/>
  <c r="G86" i="2"/>
  <c r="G82" i="2"/>
  <c r="G80" i="2"/>
  <c r="G78" i="2"/>
  <c r="G76" i="2"/>
  <c r="D97" i="2"/>
  <c r="D94" i="2"/>
  <c r="D92" i="2"/>
  <c r="D89" i="2"/>
  <c r="D86" i="2"/>
  <c r="D82" i="2"/>
  <c r="D80" i="2"/>
  <c r="D78" i="2"/>
  <c r="D76" i="2"/>
  <c r="I39" i="2"/>
  <c r="H39" i="2"/>
  <c r="F39" i="2"/>
  <c r="E39" i="2"/>
  <c r="I34" i="2"/>
  <c r="H34" i="2"/>
  <c r="F34" i="2"/>
  <c r="E34" i="2"/>
  <c r="G35" i="2"/>
  <c r="D35" i="2"/>
  <c r="G33" i="2"/>
  <c r="I31" i="2"/>
  <c r="I24" i="2" s="1"/>
  <c r="F31" i="2"/>
  <c r="E31" i="2"/>
  <c r="D24" i="3"/>
  <c r="I59" i="3"/>
  <c r="H59" i="3"/>
  <c r="F59" i="3"/>
  <c r="E59" i="3"/>
  <c r="H73" i="2" l="1"/>
  <c r="L79" i="2"/>
  <c r="E73" i="2"/>
  <c r="F73" i="2"/>
  <c r="F72" i="2" s="1"/>
  <c r="D96" i="2"/>
  <c r="J78" i="2"/>
  <c r="K87" i="2"/>
  <c r="J87" i="2"/>
  <c r="J86" i="2"/>
  <c r="D85" i="2"/>
  <c r="J85" i="2" s="1"/>
  <c r="J80" i="2"/>
  <c r="J76" i="2"/>
  <c r="J89" i="2"/>
  <c r="G75" i="2"/>
  <c r="K75" i="2"/>
  <c r="J82" i="2"/>
  <c r="G73" i="2"/>
  <c r="K77" i="2"/>
  <c r="E90" i="2"/>
  <c r="D90" i="2" s="1"/>
  <c r="D77" i="2"/>
  <c r="D75" i="2"/>
  <c r="D91" i="2"/>
  <c r="D88" i="2"/>
  <c r="J88" i="2" s="1"/>
  <c r="G77" i="2"/>
  <c r="G79" i="2"/>
  <c r="J79" i="2" s="1"/>
  <c r="G81" i="2"/>
  <c r="D81" i="2"/>
  <c r="J35" i="2"/>
  <c r="G34" i="2"/>
  <c r="D34" i="2"/>
  <c r="D13" i="4"/>
  <c r="E12" i="4"/>
  <c r="D12" i="4" s="1"/>
  <c r="G58" i="3"/>
  <c r="D58" i="3"/>
  <c r="G56" i="3"/>
  <c r="G55" i="3"/>
  <c r="D56" i="3"/>
  <c r="D55" i="3"/>
  <c r="G53" i="3"/>
  <c r="G51" i="3"/>
  <c r="G50" i="3"/>
  <c r="D53" i="3"/>
  <c r="D51" i="3"/>
  <c r="D50" i="3"/>
  <c r="G48" i="3"/>
  <c r="D48" i="3"/>
  <c r="G46" i="3"/>
  <c r="G45" i="3"/>
  <c r="D46" i="3"/>
  <c r="G43" i="3"/>
  <c r="G42" i="3"/>
  <c r="G41" i="3"/>
  <c r="G40" i="3"/>
  <c r="G39" i="3"/>
  <c r="D43" i="3"/>
  <c r="D42" i="3"/>
  <c r="D41" i="3"/>
  <c r="D40" i="3"/>
  <c r="D39" i="3"/>
  <c r="G37" i="3"/>
  <c r="D37" i="3"/>
  <c r="G35" i="3"/>
  <c r="G34" i="3"/>
  <c r="G33" i="3"/>
  <c r="D35" i="3"/>
  <c r="D34" i="3"/>
  <c r="D33" i="3"/>
  <c r="G32" i="3"/>
  <c r="D32" i="3"/>
  <c r="G30" i="3"/>
  <c r="G29" i="3"/>
  <c r="G28" i="3"/>
  <c r="G27" i="3"/>
  <c r="G26" i="3"/>
  <c r="D30" i="3"/>
  <c r="D29" i="3"/>
  <c r="D28" i="3"/>
  <c r="D27" i="3"/>
  <c r="D26" i="3"/>
  <c r="G24" i="3"/>
  <c r="G23" i="3"/>
  <c r="G22" i="3"/>
  <c r="G21" i="3"/>
  <c r="D23" i="3"/>
  <c r="D22" i="3"/>
  <c r="D21" i="3"/>
  <c r="G19" i="3"/>
  <c r="E18" i="3"/>
  <c r="D19" i="3"/>
  <c r="G17" i="3"/>
  <c r="G16" i="3"/>
  <c r="G15" i="3"/>
  <c r="G14" i="3"/>
  <c r="G13" i="3"/>
  <c r="G12" i="3"/>
  <c r="G11" i="3"/>
  <c r="G10" i="3"/>
  <c r="D17" i="3"/>
  <c r="D16" i="3"/>
  <c r="D15" i="3"/>
  <c r="D14" i="3"/>
  <c r="D13" i="3"/>
  <c r="D12" i="3"/>
  <c r="D11" i="3"/>
  <c r="D10" i="3"/>
  <c r="I141" i="2"/>
  <c r="H141" i="2"/>
  <c r="F141" i="2"/>
  <c r="E141" i="2"/>
  <c r="I135" i="2"/>
  <c r="F135" i="2"/>
  <c r="F134" i="2" s="1"/>
  <c r="I126" i="2"/>
  <c r="F126" i="2"/>
  <c r="I124" i="2"/>
  <c r="H124" i="2"/>
  <c r="F124" i="2"/>
  <c r="H122" i="2"/>
  <c r="F122" i="2"/>
  <c r="I120" i="2"/>
  <c r="H120" i="2"/>
  <c r="F120" i="2"/>
  <c r="E135" i="2"/>
  <c r="E134" i="2" s="1"/>
  <c r="E126" i="2"/>
  <c r="E124" i="2"/>
  <c r="E122" i="2"/>
  <c r="E120" i="2"/>
  <c r="I70" i="2"/>
  <c r="I69" i="2" s="1"/>
  <c r="I68" i="2" s="1"/>
  <c r="I58" i="2"/>
  <c r="I57" i="2" s="1"/>
  <c r="H58" i="2"/>
  <c r="H57" i="2" s="1"/>
  <c r="F58" i="2"/>
  <c r="F57" i="2" s="1"/>
  <c r="G56" i="2"/>
  <c r="G55" i="2"/>
  <c r="G53" i="2"/>
  <c r="G52" i="2"/>
  <c r="I54" i="2"/>
  <c r="I50" i="2" s="1"/>
  <c r="F54" i="2"/>
  <c r="E54" i="2"/>
  <c r="I47" i="2"/>
  <c r="I46" i="2" s="1"/>
  <c r="H47" i="2"/>
  <c r="H46" i="2" s="1"/>
  <c r="I44" i="2"/>
  <c r="I37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L73" i="2" l="1"/>
  <c r="E119" i="2"/>
  <c r="D73" i="2"/>
  <c r="J75" i="2"/>
  <c r="E72" i="2"/>
  <c r="J77" i="2"/>
  <c r="J81" i="2"/>
  <c r="K73" i="2"/>
  <c r="J73" i="2"/>
  <c r="H72" i="2"/>
  <c r="E11" i="4"/>
  <c r="H119" i="2"/>
  <c r="F43" i="2"/>
  <c r="D43" i="2" s="1"/>
  <c r="E43" i="2"/>
  <c r="I119" i="2"/>
  <c r="F119" i="2"/>
  <c r="I43" i="2"/>
  <c r="H43" i="2"/>
  <c r="I36" i="2"/>
  <c r="F36" i="2"/>
  <c r="D36" i="2" s="1"/>
  <c r="G143" i="2"/>
  <c r="G142" i="2"/>
  <c r="G141" i="2"/>
  <c r="G140" i="2"/>
  <c r="J140" i="2" s="1"/>
  <c r="G138" i="2"/>
  <c r="J138" i="2" s="1"/>
  <c r="G137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8" i="2"/>
  <c r="G117" i="2"/>
  <c r="G115" i="2"/>
  <c r="G114" i="2"/>
  <c r="G112" i="2"/>
  <c r="G111" i="2"/>
  <c r="G109" i="2"/>
  <c r="G104" i="2"/>
  <c r="G103" i="2"/>
  <c r="G101" i="2"/>
  <c r="G100" i="2"/>
  <c r="G99" i="2"/>
  <c r="G97" i="2"/>
  <c r="G96" i="2"/>
  <c r="G94" i="2"/>
  <c r="G93" i="2"/>
  <c r="G92" i="2"/>
  <c r="G91" i="2"/>
  <c r="G90" i="2"/>
  <c r="G71" i="2"/>
  <c r="G66" i="2"/>
  <c r="G62" i="2"/>
  <c r="G61" i="2"/>
  <c r="G60" i="2" s="1"/>
  <c r="G59" i="2"/>
  <c r="G58" i="2"/>
  <c r="G57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3" i="2"/>
  <c r="D142" i="2"/>
  <c r="D141" i="2"/>
  <c r="D140" i="2"/>
  <c r="J137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8" i="2"/>
  <c r="D117" i="2"/>
  <c r="D115" i="2"/>
  <c r="D114" i="2"/>
  <c r="D112" i="2"/>
  <c r="D111" i="2"/>
  <c r="D109" i="2"/>
  <c r="D104" i="2"/>
  <c r="D103" i="2"/>
  <c r="D101" i="2"/>
  <c r="D100" i="2"/>
  <c r="D99" i="2"/>
  <c r="D71" i="2"/>
  <c r="D66" i="2"/>
  <c r="D62" i="2"/>
  <c r="D61" i="2"/>
  <c r="D60" i="2"/>
  <c r="D59" i="2"/>
  <c r="D56" i="2"/>
  <c r="D55" i="2"/>
  <c r="D53" i="2"/>
  <c r="D52" i="2"/>
  <c r="D48" i="2"/>
  <c r="D47" i="2"/>
  <c r="D46" i="2"/>
  <c r="D45" i="2"/>
  <c r="D44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G119" i="2" l="1"/>
  <c r="D108" i="2"/>
  <c r="D107" i="2" s="1"/>
  <c r="G108" i="2"/>
  <c r="G107" i="2" s="1"/>
  <c r="E9" i="4"/>
  <c r="D11" i="4"/>
  <c r="G43" i="2"/>
  <c r="K35" i="3"/>
  <c r="D57" i="3"/>
  <c r="I44" i="3"/>
  <c r="J131" i="2"/>
  <c r="H54" i="2"/>
  <c r="G54" i="2" s="1"/>
  <c r="D9" i="4" l="1"/>
  <c r="H65" i="2"/>
  <c r="J41" i="2"/>
  <c r="K94" i="2"/>
  <c r="J94" i="2"/>
  <c r="L27" i="2"/>
  <c r="K27" i="2"/>
  <c r="J27" i="2"/>
  <c r="L41" i="3"/>
  <c r="K41" i="3"/>
  <c r="J41" i="3"/>
  <c r="H38" i="3"/>
  <c r="G38" i="3"/>
  <c r="E38" i="3"/>
  <c r="D38" i="3"/>
  <c r="I108" i="2"/>
  <c r="I107" i="2" s="1"/>
  <c r="L35" i="3"/>
  <c r="G18" i="3"/>
  <c r="J112" i="2"/>
  <c r="J101" i="2"/>
  <c r="L29" i="2"/>
  <c r="K29" i="2"/>
  <c r="J29" i="2"/>
  <c r="J118" i="2"/>
  <c r="H108" i="2"/>
  <c r="J100" i="2"/>
  <c r="H31" i="3"/>
  <c r="G31" i="3"/>
  <c r="E31" i="3"/>
  <c r="D31" i="3"/>
  <c r="D25" i="3"/>
  <c r="J35" i="3"/>
  <c r="I116" i="2"/>
  <c r="I113" i="2" s="1"/>
  <c r="H116" i="2"/>
  <c r="F116" i="2"/>
  <c r="F113" i="2" s="1"/>
  <c r="E116" i="2"/>
  <c r="K24" i="3"/>
  <c r="J24" i="3"/>
  <c r="I106" i="2" l="1"/>
  <c r="I105" i="2" s="1"/>
  <c r="E113" i="2"/>
  <c r="D113" i="2" s="1"/>
  <c r="D116" i="2"/>
  <c r="H113" i="2"/>
  <c r="G113" i="2" s="1"/>
  <c r="G106" i="2" s="1"/>
  <c r="G105" i="2" s="1"/>
  <c r="G116" i="2"/>
  <c r="H64" i="2"/>
  <c r="G65" i="2"/>
  <c r="H107" i="2"/>
  <c r="E13" i="2"/>
  <c r="G64" i="2" l="1"/>
  <c r="H63" i="2"/>
  <c r="H106" i="2"/>
  <c r="E12" i="2"/>
  <c r="D18" i="3"/>
  <c r="F18" i="3"/>
  <c r="G47" i="3"/>
  <c r="I20" i="3"/>
  <c r="H20" i="3"/>
  <c r="G20" i="3"/>
  <c r="F20" i="3"/>
  <c r="E20" i="3"/>
  <c r="D20" i="3"/>
  <c r="L142" i="2"/>
  <c r="K142" i="2"/>
  <c r="J142" i="2"/>
  <c r="L141" i="2"/>
  <c r="K141" i="2"/>
  <c r="J141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28" i="2"/>
  <c r="K128" i="2"/>
  <c r="J128" i="2"/>
  <c r="L127" i="2"/>
  <c r="K127" i="2"/>
  <c r="J127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13" i="2"/>
  <c r="K113" i="2"/>
  <c r="J113" i="2"/>
  <c r="L110" i="2"/>
  <c r="K110" i="2"/>
  <c r="J110" i="2"/>
  <c r="L109" i="2"/>
  <c r="K109" i="2"/>
  <c r="J109" i="2"/>
  <c r="L104" i="2"/>
  <c r="K104" i="2"/>
  <c r="J104" i="2"/>
  <c r="L103" i="2"/>
  <c r="K103" i="2"/>
  <c r="J103" i="2"/>
  <c r="L97" i="2"/>
  <c r="K97" i="2"/>
  <c r="J97" i="2"/>
  <c r="L96" i="2"/>
  <c r="K96" i="2"/>
  <c r="J96" i="2"/>
  <c r="L93" i="2"/>
  <c r="K93" i="2"/>
  <c r="J93" i="2"/>
  <c r="L92" i="2"/>
  <c r="K92" i="2"/>
  <c r="J92" i="2"/>
  <c r="L91" i="2"/>
  <c r="K91" i="2"/>
  <c r="J91" i="2"/>
  <c r="L90" i="2"/>
  <c r="K90" i="2"/>
  <c r="J90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J17" i="2"/>
  <c r="L16" i="2"/>
  <c r="K16" i="2"/>
  <c r="J16" i="2"/>
  <c r="L15" i="2"/>
  <c r="K15" i="2"/>
  <c r="J15" i="2"/>
  <c r="L14" i="2"/>
  <c r="K14" i="2"/>
  <c r="J14" i="2"/>
  <c r="L37" i="3"/>
  <c r="K37" i="3"/>
  <c r="J37" i="3"/>
  <c r="H36" i="3"/>
  <c r="G36" i="3"/>
  <c r="F36" i="3"/>
  <c r="L36" i="3" s="1"/>
  <c r="E36" i="3"/>
  <c r="K36" i="3" s="1"/>
  <c r="D36" i="3"/>
  <c r="L61" i="3"/>
  <c r="K61" i="3"/>
  <c r="J61" i="3"/>
  <c r="K59" i="3"/>
  <c r="G59" i="3"/>
  <c r="J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L47" i="3" l="1"/>
  <c r="H105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08" i="2"/>
  <c r="F107" i="2" s="1"/>
  <c r="E108" i="2"/>
  <c r="H102" i="2"/>
  <c r="H98" i="2" s="1"/>
  <c r="F102" i="2"/>
  <c r="E102" i="2"/>
  <c r="E98" i="2" s="1"/>
  <c r="G72" i="2"/>
  <c r="D72" i="2"/>
  <c r="H70" i="2"/>
  <c r="G70" i="2" s="1"/>
  <c r="E70" i="2"/>
  <c r="G63" i="2"/>
  <c r="E65" i="2"/>
  <c r="D65" i="2" s="1"/>
  <c r="E58" i="2"/>
  <c r="D54" i="2"/>
  <c r="I49" i="2"/>
  <c r="H51" i="2"/>
  <c r="F51" i="2"/>
  <c r="F50" i="2" s="1"/>
  <c r="E51" i="2"/>
  <c r="E50" i="2" s="1"/>
  <c r="H25" i="2"/>
  <c r="F25" i="2"/>
  <c r="G19" i="2"/>
  <c r="I13" i="2"/>
  <c r="I12" i="2" s="1"/>
  <c r="H13" i="2"/>
  <c r="I11" i="2" l="1"/>
  <c r="I9" i="2" s="1"/>
  <c r="I26" i="4" s="1"/>
  <c r="E57" i="2"/>
  <c r="D57" i="2" s="1"/>
  <c r="J57" i="2" s="1"/>
  <c r="D58" i="2"/>
  <c r="G51" i="2"/>
  <c r="H50" i="2"/>
  <c r="G25" i="2"/>
  <c r="H24" i="2"/>
  <c r="F105" i="2"/>
  <c r="L105" i="2" s="1"/>
  <c r="L106" i="2"/>
  <c r="L25" i="2"/>
  <c r="F24" i="2"/>
  <c r="D25" i="2"/>
  <c r="E69" i="2"/>
  <c r="D70" i="2"/>
  <c r="E107" i="2"/>
  <c r="J108" i="2"/>
  <c r="H12" i="2"/>
  <c r="G13" i="2"/>
  <c r="F12" i="2"/>
  <c r="D13" i="2"/>
  <c r="D119" i="2"/>
  <c r="D106" i="2" s="1"/>
  <c r="D19" i="2"/>
  <c r="J19" i="2" s="1"/>
  <c r="G98" i="2"/>
  <c r="G102" i="2"/>
  <c r="F98" i="2"/>
  <c r="D98" i="2" s="1"/>
  <c r="D102" i="2"/>
  <c r="D50" i="2"/>
  <c r="D51" i="2"/>
  <c r="K19" i="2"/>
  <c r="E49" i="2"/>
  <c r="L51" i="2"/>
  <c r="E64" i="2"/>
  <c r="K65" i="2"/>
  <c r="J65" i="2"/>
  <c r="K51" i="2"/>
  <c r="K25" i="3"/>
  <c r="K72" i="2"/>
  <c r="J72" i="2"/>
  <c r="K98" i="2"/>
  <c r="K102" i="2"/>
  <c r="K58" i="2"/>
  <c r="J58" i="2"/>
  <c r="K54" i="2"/>
  <c r="K43" i="2"/>
  <c r="J43" i="2"/>
  <c r="L25" i="3"/>
  <c r="L9" i="3"/>
  <c r="K9" i="3"/>
  <c r="J9" i="3"/>
  <c r="L119" i="2"/>
  <c r="L126" i="2"/>
  <c r="K119" i="2"/>
  <c r="K126" i="2"/>
  <c r="J126" i="2"/>
  <c r="L107" i="2"/>
  <c r="L108" i="2"/>
  <c r="K108" i="2"/>
  <c r="L102" i="2"/>
  <c r="H69" i="2"/>
  <c r="G69" i="2" s="1"/>
  <c r="K70" i="2"/>
  <c r="J70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/>
  <c r="I31" i="3"/>
  <c r="I18" i="3"/>
  <c r="K57" i="2" l="1"/>
  <c r="J107" i="2"/>
  <c r="K106" i="2"/>
  <c r="K107" i="2"/>
  <c r="J25" i="2"/>
  <c r="D64" i="2"/>
  <c r="J64" i="2" s="1"/>
  <c r="E63" i="2"/>
  <c r="J51" i="2"/>
  <c r="J119" i="2"/>
  <c r="D105" i="2"/>
  <c r="L12" i="2"/>
  <c r="I24" i="4"/>
  <c r="I23" i="4" s="1"/>
  <c r="I22" i="4" s="1"/>
  <c r="G26" i="4"/>
  <c r="K12" i="2"/>
  <c r="J13" i="2"/>
  <c r="J98" i="2"/>
  <c r="E68" i="2"/>
  <c r="D68" i="2" s="1"/>
  <c r="D69" i="2"/>
  <c r="J69" i="2" s="1"/>
  <c r="G50" i="2"/>
  <c r="J50" i="2" s="1"/>
  <c r="H49" i="2"/>
  <c r="K49" i="2" s="1"/>
  <c r="D24" i="2"/>
  <c r="L24" i="2"/>
  <c r="K24" i="2"/>
  <c r="G24" i="2"/>
  <c r="G12" i="2"/>
  <c r="D12" i="2"/>
  <c r="F49" i="2"/>
  <c r="D49" i="2" s="1"/>
  <c r="D18" i="2"/>
  <c r="J102" i="2"/>
  <c r="K18" i="2"/>
  <c r="G18" i="2"/>
  <c r="L98" i="2"/>
  <c r="K64" i="2"/>
  <c r="F7" i="3"/>
  <c r="F31" i="4" s="1"/>
  <c r="I7" i="3"/>
  <c r="I31" i="4" s="1"/>
  <c r="L31" i="3"/>
  <c r="G7" i="3"/>
  <c r="K50" i="2"/>
  <c r="J31" i="3"/>
  <c r="J25" i="3"/>
  <c r="H68" i="2"/>
  <c r="K69" i="2"/>
  <c r="L50" i="2"/>
  <c r="J18" i="3"/>
  <c r="J20" i="3"/>
  <c r="L18" i="3"/>
  <c r="L20" i="3"/>
  <c r="H7" i="3"/>
  <c r="H30" i="4" s="1"/>
  <c r="E44" i="3"/>
  <c r="D44" i="3"/>
  <c r="J38" i="3"/>
  <c r="E105" i="2" l="1"/>
  <c r="K105" i="2" s="1"/>
  <c r="J106" i="2"/>
  <c r="E11" i="2"/>
  <c r="F11" i="2"/>
  <c r="F9" i="2" s="1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68" i="2"/>
  <c r="G68" i="2"/>
  <c r="J68" i="2" s="1"/>
  <c r="K63" i="2"/>
  <c r="D63" i="2"/>
  <c r="J63" i="2" s="1"/>
  <c r="J12" i="2"/>
  <c r="J105" i="2"/>
  <c r="J18" i="2"/>
  <c r="L49" i="2"/>
  <c r="G49" i="2"/>
  <c r="J49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39" i="2"/>
  <c r="D25" i="4" l="1"/>
  <c r="E63" i="3"/>
  <c r="H27" i="4"/>
  <c r="G27" i="4" s="1"/>
  <c r="G28" i="4"/>
  <c r="E28" i="4"/>
  <c r="D29" i="4"/>
  <c r="D26" i="4"/>
  <c r="F24" i="4"/>
  <c r="E22" i="4"/>
  <c r="H36" i="2"/>
  <c r="G39" i="2"/>
  <c r="J39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2" i="4"/>
  <c r="E7" i="4"/>
  <c r="H24" i="4" l="1"/>
  <c r="G25" i="4"/>
  <c r="G63" i="3"/>
  <c r="J9" i="2"/>
  <c r="F20" i="4"/>
  <c r="D21" i="4"/>
  <c r="H23" i="4" l="1"/>
  <c r="G24" i="4"/>
  <c r="F7" i="4"/>
  <c r="D20" i="4"/>
  <c r="D7" i="4" s="1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<sst xmlns="http://schemas.openxmlformats.org/spreadsheetml/2006/main" count="736" uniqueCount="452">
  <si>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</si>
  <si>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</si>
  <si>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</si>
  <si>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</si>
  <si>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</si>
  <si>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</si>
  <si>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</si>
  <si>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</si>
  <si>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</si>
  <si>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</si>
  <si>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</si>
  <si>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</si>
  <si>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</si>
  <si>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</si>
  <si>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</si>
  <si>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</si>
  <si>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</si>
  <si>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</si>
  <si>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</si>
  <si>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</si>
  <si>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</si>
  <si>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</si>
  <si>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</si>
  <si>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</si>
  <si>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</si>
  <si>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</si>
  <si>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</si>
  <si>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</si>
  <si>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</si>
  <si>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</si>
  <si>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</si>
  <si>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</si>
  <si>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</si>
  <si>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</si>
  <si>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</si>
  <si>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</si>
  <si>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</si>
  <si>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</si>
  <si>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</si>
  <si>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</si>
  <si>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</si>
  <si>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</si>
  <si>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</si>
  <si>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</si>
  <si>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</si>
  <si>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</si>
  <si>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</si>
  <si>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</si>
  <si>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</si>
  <si>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</si>
  <si>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</si>
  <si>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</si>
  <si>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</si>
  <si>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</si>
  <si>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</si>
  <si>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</si>
  <si>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</si>
  <si>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</si>
  <si>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</si>
  <si>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</si>
  <si>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</si>
  <si>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</si>
  <si>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</si>
  <si>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</si>
  <si>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</si>
  <si>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</si>
  <si>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</si>
  <si>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</si>
  <si>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</si>
  <si>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</si>
  <si>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</si>
  <si>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</si>
  <si>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</si>
  <si>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</si>
  <si>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</si>
  <si>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</si>
  <si>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</si>
  <si>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</si>
  <si>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</si>
  <si>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</si>
  <si>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</si>
  <si>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</si>
  <si>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</si>
  <si>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</si>
  <si>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</si>
  <si>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</si>
  <si>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</si>
  <si>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</si>
  <si>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</si>
  <si>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</si>
  <si>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</si>
  <si>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</si>
  <si>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</si>
  <si>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</si>
  <si>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</si>
  <si>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</si>
  <si>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</si>
  <si>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</si>
  <si>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</si>
  <si>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</si>
  <si>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</si>
  <si>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</si>
  <si>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</si>
  <si>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</si>
  <si>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</si>
  <si>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</si>
  <si>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</si>
  <si>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</si>
  <si>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</si>
  <si>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</si>
  <si>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</si>
  <si>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</si>
  <si>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</si>
  <si>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</si>
  <si>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</si>
  <si>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</si>
  <si>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</si>
  <si>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</si>
  <si>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</si>
  <si>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</si>
  <si>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</si>
  <si>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</si>
  <si>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</si>
  <si>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</si>
  <si>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</si>
  <si>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</si>
  <si>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</si>
  <si>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</si>
  <si>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</si>
  <si>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</si>
  <si>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</si>
  <si>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</si>
  <si>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</si>
  <si>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</si>
  <si>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</si>
  <si>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</si>
  <si>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</si>
  <si>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</si>
  <si>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</si>
  <si>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</si>
  <si>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</si>
  <si>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</si>
  <si>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</si>
  <si>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</si>
  <si>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</si>
  <si>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</si>
  <si>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</si>
  <si>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</si>
  <si>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</si>
  <si>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</si>
  <si>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</si>
  <si>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</si>
  <si>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</si>
  <si>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</si>
  <si>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</si>
  <si>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</si>
  <si>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</si>
  <si>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</si>
  <si>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</si>
  <si>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</si>
  <si>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</si>
  <si>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</si>
  <si>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</si>
  <si>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</si>
  <si>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</si>
  <si>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</si>
  <si>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</si>
  <si>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</si>
  <si>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</si>
  <si>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</si>
  <si>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</si>
  <si>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</si>
  <si>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</si>
  <si>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</si>
  <si>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</si>
  <si>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</si>
  <si>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</si>
  <si>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</si>
  <si>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</si>
  <si>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</si>
  <si>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</si>
  <si>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</si>
  <si>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</si>
  <si>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</si>
  <si>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</si>
  <si>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</si>
  <si>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</si>
  <si>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</si>
  <si>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</si>
  <si>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</si>
  <si>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</si>
  <si>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</si>
  <si>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</si>
  <si>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</si>
  <si>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</si>
  <si>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</si>
  <si>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</si>
  <si>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</si>
  <si>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</si>
  <si>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</si>
  <si>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</si>
  <si>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</si>
  <si>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</si>
  <si>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</si>
  <si>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</si>
  <si>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</si>
  <si>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</si>
  <si>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</si>
  <si>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</si>
  <si>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</si>
  <si>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</si>
  <si>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</si>
  <si>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</si>
  <si>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</si>
  <si>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</si>
  <si>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</si>
  <si>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</si>
  <si>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</si>
  <si>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</si>
  <si>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</si>
  <si>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</si>
  <si>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</si>
  <si>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</si>
  <si>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</si>
  <si>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</si>
  <si>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</si>
  <si>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</si>
  <si>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</si>
  <si>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</si>
  <si>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</si>
  <si>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</si>
  <si>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</si>
  <si>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</si>
  <si>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</si>
  <si>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</si>
  <si>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</si>
  <si>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</si>
  <si>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</si>
  <si>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</si>
  <si>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</si>
  <si>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</si>
  <si>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</si>
  <si>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</si>
  <si>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</si>
  <si>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</si>
  <si>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</si>
  <si>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</si>
  <si>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</si>
  <si>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</si>
  <si>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</si>
  <si>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</si>
  <si>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</si>
  <si>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</si>
  <si>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</si>
  <si>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</si>
  <si>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</si>
  <si>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</si>
  <si>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</si>
  <si>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</si>
  <si>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</si>
  <si>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</si>
  <si>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</si>
  <si>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</si>
  <si>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</si>
  <si>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</si>
  <si>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</si>
  <si>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</si>
  <si>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</si>
  <si>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</si>
  <si>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</si>
  <si>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</si>
  <si>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</si>
  <si>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</si>
  <si>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</si>
  <si>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</si>
  <si>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</si>
  <si>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</si>
  <si>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</si>
  <si>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</si>
  <si>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</si>
  <si>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</si>
  <si>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</si>
  <si>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</si>
  <si>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</si>
  <si>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</si>
  <si>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</si>
  <si>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</si>
  <si>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</si>
  <si>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</si>
  <si>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</si>
  <si>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</si>
  <si>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</si>
  <si>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</si>
  <si>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</si>
  <si>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</si>
  <si>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</si>
  <si>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</si>
  <si>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</si>
  <si>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</si>
  <si>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</si>
  <si>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</si>
  <si>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</si>
  <si>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</si>
  <si>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</si>
  <si>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</si>
  <si>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</si>
  <si>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</si>
  <si>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</si>
  <si>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</si>
  <si>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</si>
  <si>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</si>
  <si>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</si>
  <si>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</si>
  <si>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</si>
  <si>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</si>
  <si>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</si>
  <si>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</si>
  <si>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</si>
  <si>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</si>
  <si>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</si>
  <si>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</si>
  <si>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</si>
  <si>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</si>
  <si>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</si>
  <si>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</si>
  <si>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</si>
  <si>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</si>
  <si>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</si>
  <si>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</si>
  <si>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</si>
  <si>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</si>
  <si>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</si>
  <si>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</si>
  <si>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</si>
  <si>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</si>
  <si>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</si>
  <si>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</si>
  <si>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 xml:space="preserve">  Субсидии бюджетам муниципальных районов на реализацию мероприятий по модернизации объектов коммунальной инфраструктуры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</si>
  <si>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</si>
  <si>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</si>
  <si>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</si>
  <si>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</si>
  <si>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</si>
  <si>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</si>
  <si>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</si>
  <si>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</si>
  <si>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</si>
  <si>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</si>
  <si>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</si>
  <si>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</si>
  <si>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</si>
  <si>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</si>
  <si>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</si>
  <si>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</si>
  <si>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</si>
  <si>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</si>
  <si>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</si>
  <si>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</si>
  <si>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</si>
  <si>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</si>
  <si>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</si>
  <si>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</si>
  <si>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</si>
  <si>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</si>
  <si>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</si>
  <si>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</si>
  <si>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</si>
  <si>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</si>
  <si>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</si>
  <si>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</si>
  <si>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</si>
  <si>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</si>
  <si>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</si>
  <si>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</si>
  <si>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</si>
  <si>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</si>
  <si>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</si>
  <si>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</si>
  <si>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</si>
  <si>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</si>
  <si>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</si>
  <si>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</si>
  <si>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</si>
  <si>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</si>
  <si>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</si>
  <si>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</si>
  <si>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</si>
  <si>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</si>
  <si>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</si>
  <si>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</si>
  <si>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</si>
  <si>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</si>
  <si>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</si>
  <si>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</si>
  <si>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</si>
  <si>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</si>
  <si>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</si>
  <si>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</si>
  <si>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</si>
  <si>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</si>
  <si>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</si>
  <si>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</si>
  <si>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</si>
  <si>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</si>
  <si>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</si>
  <si>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</si>
  <si>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</si>
  <si>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</si>
  <si>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</si>
  <si>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</si>
  <si>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</si>
  <si>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</si>
  <si>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</si>
  <si>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</si>
  <si>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</si>
  <si>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000 2021000300 0000 150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</si>
  <si>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</si>
  <si>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</si>
  <si>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</si>
  <si>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000 2022007705 0000 150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</si>
  <si>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</si>
  <si>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</si>
  <si>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</si>
  <si>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</si>
  <si>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</si>
  <si>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</si>
  <si>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</si>
  <si>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</si>
  <si>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</si>
  <si>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</si>
  <si>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</si>
  <si>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</si>
  <si>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</si>
  <si>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</si>
  <si>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</si>
  <si>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</si>
  <si>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</si>
  <si>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</si>
  <si>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</si>
  <si>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</si>
  <si>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</si>
  <si>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</si>
  <si>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</si>
  <si>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</si>
  <si>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</si>
  <si>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</si>
  <si>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</si>
  <si>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</si>
  <si>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</si>
  <si>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</si>
  <si>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</si>
  <si>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СПРАВКА ОБ ИСПОЛНЕНИИ КОНСОЛИДИРОВАННОГО БЮДЖЕТА МАМСКО-ЧУЙСКОГО РАЙОНА ЗА август 2020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</si>
</sst>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12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B148" workbookViewId="0">
      <selection activeCell="E107" sqref="E107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18" t="s">
        <v>451</v>
      </c>
      <c r="C1" s="119"/>
      <c r="D1" s="119"/>
      <c r="E1" s="119"/>
      <c r="F1" s="119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19"/>
      <c r="C3" s="119"/>
      <c r="D3" s="119"/>
      <c r="E3" s="119"/>
      <c r="F3" s="119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308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3"/>
      <c r="K5" s="63"/>
      <c r="L5" s="63"/>
      <c r="M5" s="3"/>
    </row>
    <row r="6" spans="1:13" ht="20.25" customHeight="1" x14ac:dyDescent="0.25">
      <c r="A6" s="120" t="s">
        <v>0</v>
      </c>
      <c r="B6" s="120" t="s">
        <v>1</v>
      </c>
      <c r="C6" s="120" t="s">
        <v>2</v>
      </c>
      <c r="D6" s="122" t="s">
        <v>3</v>
      </c>
      <c r="E6" s="117"/>
      <c r="F6" s="117"/>
      <c r="G6" s="117" t="s">
        <v>306</v>
      </c>
      <c r="H6" s="117"/>
      <c r="I6" s="117"/>
      <c r="J6" s="115" t="s">
        <v>320</v>
      </c>
      <c r="K6" s="115" t="s">
        <v>321</v>
      </c>
      <c r="L6" s="115" t="s">
        <v>322</v>
      </c>
      <c r="M6" s="5"/>
    </row>
    <row r="7" spans="1:13" ht="140.44999999999999" customHeight="1" x14ac:dyDescent="0.25">
      <c r="A7" s="121"/>
      <c r="B7" s="121"/>
      <c r="C7" s="121"/>
      <c r="D7" s="17" t="s">
        <v>307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6"/>
      <c r="K7" s="116"/>
      <c r="L7" s="11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331</v>
      </c>
      <c r="K8" s="19" t="s">
        <v>332</v>
      </c>
      <c r="L8" s="19" t="s">
        <v>333</v>
      </c>
      <c r="M8" s="5"/>
    </row>
    <row r="9" spans="1:13" ht="15.75" x14ac:dyDescent="0.25">
      <c r="A9" s="52" t="s">
        <v>18</v>
      </c>
      <c r="B9" s="53" t="s">
        <v>19</v>
      </c>
      <c r="C9" s="54" t="s">
        <v>20</v>
      </c>
      <c r="D9" s="55">
        <f t="shared" ref="D9:I9" si="0">D11+D105</f>
        <v>457160000</v>
      </c>
      <c r="E9" s="55">
        <f t="shared" si="0"/>
        <v>416959900</v>
      </c>
      <c r="F9" s="55">
        <f t="shared" si="0"/>
        <v>63660200</v>
      </c>
      <c r="G9" s="55">
        <f t="shared" si="0"/>
        <v>291884942.24000001</v>
      </c>
      <c r="H9" s="55">
        <f t="shared" si="0"/>
        <v>268441790.92000002</v>
      </c>
      <c r="I9" s="55">
        <f t="shared" si="0"/>
        <v>37737403.579999998</v>
      </c>
      <c r="J9" s="55">
        <f>G9/D9*100</f>
        <v>63.847436836118646</v>
      </c>
      <c r="K9" s="55">
        <f>H9/E9*100</f>
        <v>64.380721244417032</v>
      </c>
      <c r="L9" s="55">
        <f>I9/F9*100</f>
        <v>59.279429816431616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8" t="s">
        <v>23</v>
      </c>
      <c r="B11" s="49" t="s">
        <v>19</v>
      </c>
      <c r="C11" s="50" t="s">
        <v>24</v>
      </c>
      <c r="D11" s="55">
        <f t="shared" ref="D11:D72" si="1">E11+F11</f>
        <v>70358800</v>
      </c>
      <c r="E11" s="55">
        <f>E12+E18+E24+E36+E43+E49+E57+E63+E68+E72+E98</f>
        <v>52519200</v>
      </c>
      <c r="F11" s="55">
        <f>F12+F18+F24+F36+F43+F49+F57+F63+F68+F72+F98</f>
        <v>17839600</v>
      </c>
      <c r="G11" s="55">
        <f t="shared" ref="G11:G92" si="2">H11+I11</f>
        <v>39273408.469999999</v>
      </c>
      <c r="H11" s="55">
        <f>H12+H18+H24+H36+H43+H49+H57+H63+H68+H72+H98</f>
        <v>29537706.110000003</v>
      </c>
      <c r="I11" s="55">
        <f>I12+I18+I24+I36+I43+I49+I57+I63+I68+I72+I98</f>
        <v>9735702.3599999994</v>
      </c>
      <c r="J11" s="55">
        <f t="shared" ref="J11:L45" si="3">G11/D11*100</f>
        <v>55.818758236354228</v>
      </c>
      <c r="K11" s="55">
        <f t="shared" ref="K11:L45" si="4">H11/E11*100</f>
        <v>56.241728948651172</v>
      </c>
      <c r="L11" s="55">
        <f t="shared" ref="L11:L45" si="5">I11/F11*100</f>
        <v>54.573546267853537</v>
      </c>
      <c r="M11" s="7"/>
    </row>
    <row r="12" spans="1:13" ht="31.5" x14ac:dyDescent="0.25">
      <c r="A12" s="48" t="s">
        <v>25</v>
      </c>
      <c r="B12" s="49" t="s">
        <v>19</v>
      </c>
      <c r="C12" s="50" t="s">
        <v>26</v>
      </c>
      <c r="D12" s="51">
        <f t="shared" si="1"/>
        <v>48670000</v>
      </c>
      <c r="E12" s="51">
        <f>E13</f>
        <v>37364000</v>
      </c>
      <c r="F12" s="51">
        <f>F13</f>
        <v>11306000</v>
      </c>
      <c r="G12" s="55">
        <f t="shared" si="2"/>
        <v>27385620.430000003</v>
      </c>
      <c r="H12" s="51">
        <f>H13</f>
        <v>20744436.620000005</v>
      </c>
      <c r="I12" s="51">
        <f>I13</f>
        <v>6641183.8099999996</v>
      </c>
      <c r="J12" s="55">
        <f t="shared" si="3"/>
        <v>56.267968830902007</v>
      </c>
      <c r="K12" s="55">
        <f t="shared" si="4"/>
        <v>55.519849641366037</v>
      </c>
      <c r="L12" s="55">
        <f t="shared" si="5"/>
        <v>58.74034857597735</v>
      </c>
      <c r="M12" s="7"/>
    </row>
    <row r="13" spans="1:13" ht="15.75" x14ac:dyDescent="0.25">
      <c r="A13" s="24" t="s">
        <v>27</v>
      </c>
      <c r="B13" s="25" t="s">
        <v>19</v>
      </c>
      <c r="C13" s="26" t="s">
        <v>28</v>
      </c>
      <c r="D13" s="27">
        <f t="shared" si="1"/>
        <v>48670000</v>
      </c>
      <c r="E13" s="27">
        <f t="shared" ref="E13:I13" si="6">SUM(E14:E17)</f>
        <v>37364000</v>
      </c>
      <c r="F13" s="27">
        <f t="shared" si="6"/>
        <v>11306000</v>
      </c>
      <c r="G13" s="20">
        <f t="shared" si="2"/>
        <v>27385620.430000003</v>
      </c>
      <c r="H13" s="27">
        <f t="shared" si="6"/>
        <v>20744436.620000005</v>
      </c>
      <c r="I13" s="27">
        <f t="shared" si="6"/>
        <v>6641183.8099999996</v>
      </c>
      <c r="J13" s="20">
        <f t="shared" si="3"/>
        <v>56.267968830902007</v>
      </c>
      <c r="K13" s="20">
        <f t="shared" si="4"/>
        <v>55.519849641366037</v>
      </c>
      <c r="L13" s="20">
        <f t="shared" si="5"/>
        <v>58.74034857597735</v>
      </c>
      <c r="M13" s="7"/>
    </row>
    <row r="14" spans="1:13" ht="126" x14ac:dyDescent="0.25">
      <c r="A14" s="24" t="s">
        <v>29</v>
      </c>
      <c r="B14" s="25" t="s">
        <v>19</v>
      </c>
      <c r="C14" s="26" t="s">
        <v>30</v>
      </c>
      <c r="D14" s="27">
        <f t="shared" si="1"/>
        <v>48335000</v>
      </c>
      <c r="E14" s="27">
        <v>37054000</v>
      </c>
      <c r="F14" s="27">
        <v>11281000</v>
      </c>
      <c r="G14" s="20">
        <f t="shared" si="2"/>
        <v>26305239.66</v>
      </c>
      <c r="H14" s="27">
        <v>19922503.48</v>
      </c>
      <c r="I14" s="27">
        <v>6382736.1799999997</v>
      </c>
      <c r="J14" s="20">
        <f t="shared" si="3"/>
        <v>54.422757132512665</v>
      </c>
      <c r="K14" s="20">
        <f t="shared" si="4"/>
        <v>53.766134506396071</v>
      </c>
      <c r="L14" s="20">
        <f t="shared" si="5"/>
        <v>56.579524687527694</v>
      </c>
      <c r="M14" s="7"/>
    </row>
    <row r="15" spans="1:13" ht="204.75" x14ac:dyDescent="0.25">
      <c r="A15" s="24" t="s">
        <v>31</v>
      </c>
      <c r="B15" s="25" t="s">
        <v>19</v>
      </c>
      <c r="C15" s="26" t="s">
        <v>32</v>
      </c>
      <c r="D15" s="27">
        <f t="shared" si="1"/>
        <v>100000</v>
      </c>
      <c r="E15" s="27">
        <v>80000</v>
      </c>
      <c r="F15" s="27">
        <v>20000</v>
      </c>
      <c r="G15" s="20">
        <f t="shared" si="2"/>
        <v>-13115.3</v>
      </c>
      <c r="H15" s="27">
        <v>-9935.83</v>
      </c>
      <c r="I15" s="27">
        <v>-3179.47</v>
      </c>
      <c r="J15" s="20">
        <f t="shared" si="3"/>
        <v>-13.1153</v>
      </c>
      <c r="K15" s="20">
        <f t="shared" si="4"/>
        <v>-12.4197875</v>
      </c>
      <c r="L15" s="20">
        <f t="shared" si="5"/>
        <v>-15.897349999999999</v>
      </c>
      <c r="M15" s="7"/>
    </row>
    <row r="16" spans="1:13" ht="78.75" x14ac:dyDescent="0.25">
      <c r="A16" s="24" t="s">
        <v>33</v>
      </c>
      <c r="B16" s="25" t="s">
        <v>19</v>
      </c>
      <c r="C16" s="26" t="s">
        <v>34</v>
      </c>
      <c r="D16" s="27">
        <f t="shared" si="1"/>
        <v>15000</v>
      </c>
      <c r="E16" s="27">
        <v>10000</v>
      </c>
      <c r="F16" s="27">
        <v>5000</v>
      </c>
      <c r="G16" s="20">
        <f t="shared" si="2"/>
        <v>23214.079999999998</v>
      </c>
      <c r="H16" s="27">
        <v>21049.279999999999</v>
      </c>
      <c r="I16" s="27">
        <v>2164.8000000000002</v>
      </c>
      <c r="J16" s="20">
        <f t="shared" si="3"/>
        <v>154.76053333333334</v>
      </c>
      <c r="K16" s="20">
        <f t="shared" si="4"/>
        <v>210.49279999999996</v>
      </c>
      <c r="L16" s="20">
        <f t="shared" si="5"/>
        <v>43.295999999999999</v>
      </c>
      <c r="M16" s="7"/>
    </row>
    <row r="17" spans="1:13" ht="157.5" x14ac:dyDescent="0.25">
      <c r="A17" s="24" t="s">
        <v>35</v>
      </c>
      <c r="B17" s="25" t="s">
        <v>19</v>
      </c>
      <c r="C17" s="26" t="s">
        <v>36</v>
      </c>
      <c r="D17" s="27">
        <f t="shared" si="1"/>
        <v>220000</v>
      </c>
      <c r="E17" s="27">
        <v>220000</v>
      </c>
      <c r="F17" s="27">
        <v>0</v>
      </c>
      <c r="G17" s="20">
        <f t="shared" si="2"/>
        <v>1070281.99</v>
      </c>
      <c r="H17" s="27">
        <v>810819.69</v>
      </c>
      <c r="I17" s="27">
        <v>259462.3</v>
      </c>
      <c r="J17" s="20">
        <f t="shared" si="3"/>
        <v>486.49181363636364</v>
      </c>
      <c r="K17" s="20">
        <f t="shared" si="4"/>
        <v>368.55440454545453</v>
      </c>
      <c r="L17" s="20" t="e">
        <f t="shared" si="5"/>
        <v>#DIV/0!</v>
      </c>
      <c r="M17" s="7"/>
    </row>
    <row r="18" spans="1:13" ht="63" x14ac:dyDescent="0.25">
      <c r="A18" s="48" t="s">
        <v>37</v>
      </c>
      <c r="B18" s="49" t="s">
        <v>19</v>
      </c>
      <c r="C18" s="50" t="s">
        <v>38</v>
      </c>
      <c r="D18" s="51">
        <f t="shared" si="1"/>
        <v>2472400</v>
      </c>
      <c r="E18" s="51">
        <f>E19</f>
        <v>298700</v>
      </c>
      <c r="F18" s="51">
        <f>F19</f>
        <v>2173700</v>
      </c>
      <c r="G18" s="55">
        <f t="shared" si="2"/>
        <v>1630198.01</v>
      </c>
      <c r="H18" s="51">
        <f>H19</f>
        <v>171599.81</v>
      </c>
      <c r="I18" s="51">
        <f>I19</f>
        <v>1458598.2</v>
      </c>
      <c r="J18" s="55">
        <f t="shared" si="3"/>
        <v>65.935852208380524</v>
      </c>
      <c r="K18" s="55">
        <f t="shared" si="4"/>
        <v>57.448881821225307</v>
      </c>
      <c r="L18" s="55">
        <f t="shared" si="5"/>
        <v>67.102093205134111</v>
      </c>
      <c r="M18" s="7"/>
    </row>
    <row r="19" spans="1:13" ht="47.25" x14ac:dyDescent="0.25">
      <c r="A19" s="24" t="s">
        <v>39</v>
      </c>
      <c r="B19" s="25" t="s">
        <v>19</v>
      </c>
      <c r="C19" s="26" t="s">
        <v>40</v>
      </c>
      <c r="D19" s="27">
        <f t="shared" si="1"/>
        <v>2472400</v>
      </c>
      <c r="E19" s="27">
        <f>SUM(E20:E23)</f>
        <v>298700</v>
      </c>
      <c r="F19" s="27">
        <f>SUM(F20:F23)</f>
        <v>2173700</v>
      </c>
      <c r="G19" s="20">
        <f t="shared" si="2"/>
        <v>1630198.01</v>
      </c>
      <c r="H19" s="27">
        <f>SUM(H20:H23)</f>
        <v>171599.81</v>
      </c>
      <c r="I19" s="27">
        <f>SUM(I20:I23)</f>
        <v>1458598.2</v>
      </c>
      <c r="J19" s="20">
        <f t="shared" si="3"/>
        <v>65.935852208380524</v>
      </c>
      <c r="K19" s="20">
        <f t="shared" si="4"/>
        <v>57.448881821225307</v>
      </c>
      <c r="L19" s="20">
        <f t="shared" si="5"/>
        <v>67.102093205134111</v>
      </c>
      <c r="M19" s="7"/>
    </row>
    <row r="20" spans="1:13" ht="126" x14ac:dyDescent="0.25">
      <c r="A20" s="24" t="s">
        <v>41</v>
      </c>
      <c r="B20" s="25" t="s">
        <v>19</v>
      </c>
      <c r="C20" s="26" t="s">
        <v>42</v>
      </c>
      <c r="D20" s="27">
        <f t="shared" si="1"/>
        <v>945700</v>
      </c>
      <c r="E20" s="27">
        <v>137000</v>
      </c>
      <c r="F20" s="27">
        <v>808700</v>
      </c>
      <c r="G20" s="20">
        <f t="shared" si="2"/>
        <v>760577</v>
      </c>
      <c r="H20" s="27">
        <v>80060.759999999995</v>
      </c>
      <c r="I20" s="27">
        <v>680516.24</v>
      </c>
      <c r="J20" s="20">
        <f t="shared" si="3"/>
        <v>80.424764724542669</v>
      </c>
      <c r="K20" s="20">
        <f t="shared" si="4"/>
        <v>58.438510948905112</v>
      </c>
      <c r="L20" s="20">
        <f t="shared" si="5"/>
        <v>84.149405218251516</v>
      </c>
      <c r="M20" s="7"/>
    </row>
    <row r="21" spans="1:13" ht="157.5" x14ac:dyDescent="0.25">
      <c r="A21" s="24" t="s">
        <v>43</v>
      </c>
      <c r="B21" s="25" t="s">
        <v>19</v>
      </c>
      <c r="C21" s="26" t="s">
        <v>44</v>
      </c>
      <c r="D21" s="27">
        <f t="shared" si="1"/>
        <v>102300</v>
      </c>
      <c r="E21" s="27">
        <v>700</v>
      </c>
      <c r="F21" s="27">
        <v>101600</v>
      </c>
      <c r="G21" s="20">
        <f t="shared" si="2"/>
        <v>5185.6499999999996</v>
      </c>
      <c r="H21" s="27">
        <v>545.87</v>
      </c>
      <c r="I21" s="27">
        <v>4639.78</v>
      </c>
      <c r="J21" s="20">
        <f t="shared" si="3"/>
        <v>5.069061583577712</v>
      </c>
      <c r="K21" s="20">
        <f t="shared" si="4"/>
        <v>77.981428571428566</v>
      </c>
      <c r="L21" s="20">
        <f t="shared" si="5"/>
        <v>4.5667125984251964</v>
      </c>
      <c r="M21" s="7"/>
    </row>
    <row r="22" spans="1:13" ht="126" x14ac:dyDescent="0.25">
      <c r="A22" s="24" t="s">
        <v>45</v>
      </c>
      <c r="B22" s="25" t="s">
        <v>19</v>
      </c>
      <c r="C22" s="26" t="s">
        <v>46</v>
      </c>
      <c r="D22" s="27">
        <f t="shared" si="1"/>
        <v>1582300</v>
      </c>
      <c r="E22" s="27">
        <v>179000</v>
      </c>
      <c r="F22" s="27">
        <v>1403300</v>
      </c>
      <c r="G22" s="20">
        <f t="shared" si="2"/>
        <v>1006549.7999999999</v>
      </c>
      <c r="H22" s="27">
        <v>105952.61</v>
      </c>
      <c r="I22" s="27">
        <v>900597.19</v>
      </c>
      <c r="J22" s="20">
        <f t="shared" si="3"/>
        <v>63.613082222081772</v>
      </c>
      <c r="K22" s="20">
        <f t="shared" si="4"/>
        <v>59.191402234636868</v>
      </c>
      <c r="L22" s="20">
        <f t="shared" si="5"/>
        <v>64.177096130549415</v>
      </c>
      <c r="M22" s="7"/>
    </row>
    <row r="23" spans="1:13" ht="126" x14ac:dyDescent="0.25">
      <c r="A23" s="24" t="s">
        <v>47</v>
      </c>
      <c r="B23" s="25" t="s">
        <v>19</v>
      </c>
      <c r="C23" s="26" t="s">
        <v>48</v>
      </c>
      <c r="D23" s="27">
        <f t="shared" si="1"/>
        <v>-157900</v>
      </c>
      <c r="E23" s="27">
        <v>-18000</v>
      </c>
      <c r="F23" s="27">
        <v>-139900</v>
      </c>
      <c r="G23" s="20">
        <f t="shared" si="2"/>
        <v>-142114.44</v>
      </c>
      <c r="H23" s="27">
        <v>-14959.43</v>
      </c>
      <c r="I23" s="27">
        <v>-127155.01</v>
      </c>
      <c r="J23" s="20">
        <f t="shared" si="3"/>
        <v>90.002811906269798</v>
      </c>
      <c r="K23" s="20">
        <f t="shared" si="4"/>
        <v>83.107944444444442</v>
      </c>
      <c r="L23" s="20">
        <f t="shared" si="5"/>
        <v>90.889928520371683</v>
      </c>
      <c r="M23" s="7"/>
    </row>
    <row r="24" spans="1:13" ht="31.5" x14ac:dyDescent="0.25">
      <c r="A24" s="48" t="s">
        <v>49</v>
      </c>
      <c r="B24" s="49" t="s">
        <v>19</v>
      </c>
      <c r="C24" s="50" t="s">
        <v>50</v>
      </c>
      <c r="D24" s="51">
        <f t="shared" si="1"/>
        <v>2361000</v>
      </c>
      <c r="E24" s="51">
        <f>E25+E31+E34</f>
        <v>2361000</v>
      </c>
      <c r="F24" s="51">
        <f>F25+F31+F34</f>
        <v>0</v>
      </c>
      <c r="G24" s="55">
        <f t="shared" si="2"/>
        <v>1648332.65</v>
      </c>
      <c r="H24" s="51">
        <f>H25+H31+H34</f>
        <v>1648332.65</v>
      </c>
      <c r="I24" s="51">
        <f>I25+I31+I34</f>
        <v>0</v>
      </c>
      <c r="J24" s="55">
        <f t="shared" si="3"/>
        <v>69.815021177467173</v>
      </c>
      <c r="K24" s="55">
        <f t="shared" si="4"/>
        <v>69.815021177467173</v>
      </c>
      <c r="L24" s="55" t="e">
        <f t="shared" si="5"/>
        <v>#DIV/0!</v>
      </c>
      <c r="M24" s="7"/>
    </row>
    <row r="25" spans="1:13" ht="47.25" x14ac:dyDescent="0.25">
      <c r="A25" s="47" t="s">
        <v>316</v>
      </c>
      <c r="B25" s="25" t="s">
        <v>19</v>
      </c>
      <c r="C25" s="26" t="s">
        <v>317</v>
      </c>
      <c r="D25" s="27">
        <f t="shared" si="1"/>
        <v>961000</v>
      </c>
      <c r="E25" s="27">
        <f>SUM(E26:E30)</f>
        <v>961000</v>
      </c>
      <c r="F25" s="27">
        <f>SUM(F26:F30)</f>
        <v>0</v>
      </c>
      <c r="G25" s="20">
        <f t="shared" si="2"/>
        <v>549507.31999999995</v>
      </c>
      <c r="H25" s="27">
        <f>SUM(H26:H30)</f>
        <v>549507.31999999995</v>
      </c>
      <c r="I25" s="27">
        <v>0</v>
      </c>
      <c r="J25" s="20">
        <f t="shared" si="3"/>
        <v>57.180782518210194</v>
      </c>
      <c r="K25" s="20">
        <f t="shared" si="4"/>
        <v>57.180782518210194</v>
      </c>
      <c r="L25" s="20" t="e">
        <f t="shared" si="5"/>
        <v>#DIV/0!</v>
      </c>
      <c r="M25" s="7"/>
    </row>
    <row r="26" spans="1:13" ht="63" x14ac:dyDescent="0.25">
      <c r="A26" s="47" t="s">
        <v>311</v>
      </c>
      <c r="B26" s="25" t="s">
        <v>19</v>
      </c>
      <c r="C26" s="26" t="s">
        <v>312</v>
      </c>
      <c r="D26" s="27">
        <f t="shared" si="1"/>
        <v>707000</v>
      </c>
      <c r="E26" s="27">
        <v>707000</v>
      </c>
      <c r="F26" s="27">
        <v>0</v>
      </c>
      <c r="G26" s="20">
        <f t="shared" si="2"/>
        <v>311449.03999999998</v>
      </c>
      <c r="H26" s="27">
        <v>311449.03999999998</v>
      </c>
      <c r="I26" s="27">
        <v>0</v>
      </c>
      <c r="J26" s="20">
        <f t="shared" si="3"/>
        <v>44.052198019801978</v>
      </c>
      <c r="K26" s="20">
        <f t="shared" si="4"/>
        <v>44.052198019801978</v>
      </c>
      <c r="L26" s="20" t="e">
        <f t="shared" si="5"/>
        <v>#DIV/0!</v>
      </c>
      <c r="M26" s="7"/>
    </row>
    <row r="27" spans="1:13" ht="63" x14ac:dyDescent="0.25">
      <c r="A27" s="47" t="s">
        <v>349</v>
      </c>
      <c r="B27" s="25" t="s">
        <v>19</v>
      </c>
      <c r="C27" s="26" t="s">
        <v>350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47" t="s">
        <v>313</v>
      </c>
      <c r="B28" s="25" t="s">
        <v>19</v>
      </c>
      <c r="C28" s="26" t="s">
        <v>351</v>
      </c>
      <c r="D28" s="27">
        <f t="shared" si="1"/>
        <v>254000</v>
      </c>
      <c r="E28" s="27">
        <v>254000</v>
      </c>
      <c r="F28" s="27">
        <v>0</v>
      </c>
      <c r="G28" s="20">
        <f t="shared" si="2"/>
        <v>238058.28</v>
      </c>
      <c r="H28" s="27">
        <v>238058.28</v>
      </c>
      <c r="I28" s="27">
        <v>0</v>
      </c>
      <c r="J28" s="20">
        <f t="shared" si="3"/>
        <v>93.723732283464571</v>
      </c>
      <c r="K28" s="20">
        <f t="shared" si="4"/>
        <v>93.723732283464571</v>
      </c>
      <c r="L28" s="20" t="e">
        <f t="shared" si="5"/>
        <v>#DIV/0!</v>
      </c>
      <c r="M28" s="7"/>
    </row>
    <row r="29" spans="1:13" ht="78.75" x14ac:dyDescent="0.25">
      <c r="A29" s="47" t="s">
        <v>341</v>
      </c>
      <c r="B29" s="25" t="s">
        <v>19</v>
      </c>
      <c r="C29" s="26" t="s">
        <v>342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47" t="s">
        <v>314</v>
      </c>
      <c r="B30" s="25" t="s">
        <v>19</v>
      </c>
      <c r="C30" s="26" t="s">
        <v>315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24" t="s">
        <v>51</v>
      </c>
      <c r="B31" s="25" t="s">
        <v>19</v>
      </c>
      <c r="C31" s="26" t="s">
        <v>52</v>
      </c>
      <c r="D31" s="27">
        <f t="shared" si="1"/>
        <v>1400000</v>
      </c>
      <c r="E31" s="27">
        <f>E32+E33</f>
        <v>1400000</v>
      </c>
      <c r="F31" s="27">
        <f>F32+F33</f>
        <v>0</v>
      </c>
      <c r="G31" s="20">
        <f t="shared" si="2"/>
        <v>1089825.33</v>
      </c>
      <c r="H31" s="27">
        <f>H32+H33</f>
        <v>1089825.33</v>
      </c>
      <c r="I31" s="27">
        <f>I32+I33</f>
        <v>0</v>
      </c>
      <c r="J31" s="20">
        <f t="shared" si="3"/>
        <v>77.844666428571429</v>
      </c>
      <c r="K31" s="20">
        <f t="shared" si="4"/>
        <v>77.844666428571429</v>
      </c>
      <c r="L31" s="20" t="e">
        <f t="shared" si="5"/>
        <v>#DIV/0!</v>
      </c>
      <c r="M31" s="7"/>
    </row>
    <row r="32" spans="1:13" ht="31.5" x14ac:dyDescent="0.25">
      <c r="A32" s="24" t="s">
        <v>51</v>
      </c>
      <c r="B32" s="25" t="s">
        <v>19</v>
      </c>
      <c r="C32" s="26" t="s">
        <v>53</v>
      </c>
      <c r="D32" s="27">
        <f t="shared" si="1"/>
        <v>1400000</v>
      </c>
      <c r="E32" s="27">
        <v>1400000</v>
      </c>
      <c r="F32" s="27">
        <v>0</v>
      </c>
      <c r="G32" s="20">
        <f t="shared" si="2"/>
        <v>1089825.33</v>
      </c>
      <c r="H32" s="27">
        <v>1089825.33</v>
      </c>
      <c r="I32" s="27">
        <v>0</v>
      </c>
      <c r="J32" s="20">
        <f t="shared" si="3"/>
        <v>77.844666428571429</v>
      </c>
      <c r="K32" s="20">
        <f t="shared" si="4"/>
        <v>77.844666428571429</v>
      </c>
      <c r="L32" s="20" t="e">
        <f t="shared" si="5"/>
        <v>#DIV/0!</v>
      </c>
      <c r="M32" s="7"/>
    </row>
    <row r="33" spans="1:13" ht="63" x14ac:dyDescent="0.25">
      <c r="A33" s="2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2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360</v>
      </c>
      <c r="D34" s="27">
        <f t="shared" si="1"/>
        <v>0</v>
      </c>
      <c r="E34" s="27">
        <f>E35</f>
        <v>0</v>
      </c>
      <c r="F34" s="27">
        <f>F35</f>
        <v>0</v>
      </c>
      <c r="G34" s="20">
        <f t="shared" si="2"/>
        <v>9000</v>
      </c>
      <c r="H34" s="27">
        <f>H35</f>
        <v>9000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2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359</v>
      </c>
      <c r="D35" s="27">
        <f>E35+F35</f>
        <v>0</v>
      </c>
      <c r="E35" s="27"/>
      <c r="F35" s="27"/>
      <c r="G35" s="20">
        <f>H35+I35</f>
        <v>9000</v>
      </c>
      <c r="H35" s="27">
        <v>9000</v>
      </c>
      <c r="I35" s="27"/>
      <c r="J35" s="20" t="e">
        <f t="shared" si="3"/>
        <v>#DIV/0!</v>
      </c>
      <c r="K35" s="20"/>
      <c r="L35" s="20"/>
      <c r="M35" s="7"/>
    </row>
    <row r="36" spans="1:13" ht="15.75" x14ac:dyDescent="0.25">
      <c r="A36" s="48" t="s">
        <v>56</v>
      </c>
      <c r="B36" s="49" t="s">
        <v>19</v>
      </c>
      <c r="C36" s="50" t="s">
        <v>57</v>
      </c>
      <c r="D36" s="51">
        <f t="shared" si="1"/>
        <v>1239000</v>
      </c>
      <c r="E36" s="51">
        <f>E37+E39</f>
        <v>0</v>
      </c>
      <c r="F36" s="51">
        <f>F37+F39</f>
        <v>1239000</v>
      </c>
      <c r="G36" s="55">
        <f t="shared" si="2"/>
        <v>595142.81000000006</v>
      </c>
      <c r="H36" s="51">
        <f>H37+H39</f>
        <v>0</v>
      </c>
      <c r="I36" s="51">
        <f>I37+I39</f>
        <v>595142.81000000006</v>
      </c>
      <c r="J36" s="55">
        <f t="shared" si="3"/>
        <v>48.034125100887813</v>
      </c>
      <c r="K36" s="55" t="e">
        <f t="shared" si="4"/>
        <v>#DIV/0!</v>
      </c>
      <c r="L36" s="55">
        <f t="shared" si="5"/>
        <v>48.034125100887813</v>
      </c>
      <c r="M36" s="7"/>
    </row>
    <row r="37" spans="1:13" ht="15.75" x14ac:dyDescent="0.25">
      <c r="A37" s="24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E38</f>
        <v>0</v>
      </c>
      <c r="F37" s="27">
        <f>F38</f>
        <v>400000</v>
      </c>
      <c r="G37" s="55">
        <f t="shared" si="2"/>
        <v>114492.5</v>
      </c>
      <c r="H37" s="27">
        <f>H38</f>
        <v>0</v>
      </c>
      <c r="I37" s="27">
        <f>I38</f>
        <v>114492.5</v>
      </c>
      <c r="J37" s="20">
        <f t="shared" si="3"/>
        <v>28.623124999999998</v>
      </c>
      <c r="K37" s="20" t="e">
        <f t="shared" si="4"/>
        <v>#DIV/0!</v>
      </c>
      <c r="L37" s="20">
        <f t="shared" si="5"/>
        <v>28.623124999999998</v>
      </c>
      <c r="M37" s="7"/>
    </row>
    <row r="38" spans="1:13" ht="78.75" x14ac:dyDescent="0.25">
      <c r="A38" s="24" t="s">
        <v>60</v>
      </c>
      <c r="B38" s="25" t="s">
        <v>19</v>
      </c>
      <c r="C38" s="26" t="s">
        <v>344</v>
      </c>
      <c r="D38" s="27">
        <f t="shared" si="1"/>
        <v>400000</v>
      </c>
      <c r="E38" s="27"/>
      <c r="F38" s="27">
        <v>400000</v>
      </c>
      <c r="G38" s="20">
        <f t="shared" si="2"/>
        <v>114492.5</v>
      </c>
      <c r="H38" s="27"/>
      <c r="I38" s="27">
        <v>114492.5</v>
      </c>
      <c r="J38" s="20">
        <f t="shared" si="3"/>
        <v>28.623124999999998</v>
      </c>
      <c r="K38" s="20" t="e">
        <f t="shared" si="4"/>
        <v>#DIV/0!</v>
      </c>
      <c r="L38" s="20">
        <f t="shared" si="5"/>
        <v>28.623124999999998</v>
      </c>
      <c r="M38" s="7"/>
    </row>
    <row r="39" spans="1:13" ht="15.75" x14ac:dyDescent="0.25">
      <c r="A39" s="24" t="s">
        <v>61</v>
      </c>
      <c r="B39" s="25" t="s">
        <v>19</v>
      </c>
      <c r="C39" s="26" t="s">
        <v>62</v>
      </c>
      <c r="D39" s="27">
        <f t="shared" si="1"/>
        <v>839000</v>
      </c>
      <c r="E39" s="27">
        <f>E40+E41+E42</f>
        <v>0</v>
      </c>
      <c r="F39" s="27">
        <f>F40+F41+F42</f>
        <v>839000</v>
      </c>
      <c r="G39" s="20">
        <f t="shared" si="2"/>
        <v>480650.31</v>
      </c>
      <c r="H39" s="27">
        <f>H40+H41+H42</f>
        <v>0</v>
      </c>
      <c r="I39" s="27">
        <f>I40+I41+I42</f>
        <v>480650.31</v>
      </c>
      <c r="J39" s="20">
        <f t="shared" si="3"/>
        <v>57.288475566150176</v>
      </c>
      <c r="K39" s="20" t="e">
        <f t="shared" si="4"/>
        <v>#DIV/0!</v>
      </c>
      <c r="L39" s="20">
        <f t="shared" si="5"/>
        <v>57.288475566150176</v>
      </c>
      <c r="M39" s="7"/>
    </row>
    <row r="40" spans="1:13" ht="63" x14ac:dyDescent="0.25">
      <c r="A40" s="24" t="s">
        <v>63</v>
      </c>
      <c r="B40" s="25" t="s">
        <v>19</v>
      </c>
      <c r="C40" s="26" t="s">
        <v>346</v>
      </c>
      <c r="D40" s="27">
        <f t="shared" si="1"/>
        <v>699000</v>
      </c>
      <c r="E40" s="27"/>
      <c r="F40" s="27">
        <v>699000</v>
      </c>
      <c r="G40" s="20">
        <f t="shared" si="2"/>
        <v>468028.97</v>
      </c>
      <c r="H40" s="27"/>
      <c r="I40" s="27">
        <v>468028.97</v>
      </c>
      <c r="J40" s="20">
        <f t="shared" si="3"/>
        <v>66.95693419170243</v>
      </c>
      <c r="K40" s="20" t="e">
        <f t="shared" si="4"/>
        <v>#DIV/0!</v>
      </c>
      <c r="L40" s="20">
        <f t="shared" si="5"/>
        <v>66.95693419170243</v>
      </c>
      <c r="M40" s="7"/>
    </row>
    <row r="41" spans="1:13" ht="15.75" x14ac:dyDescent="0.25">
      <c r="A41" s="24"/>
      <c r="B41" s="25" t="s">
        <v>19</v>
      </c>
      <c r="C41" s="26" t="s">
        <v>353</v>
      </c>
      <c r="D41" s="27">
        <f t="shared" si="1"/>
        <v>0</v>
      </c>
      <c r="E41" s="27"/>
      <c r="F41" s="27"/>
      <c r="G41" s="20">
        <f t="shared" si="2"/>
        <v>0</v>
      </c>
      <c r="H41" s="27"/>
      <c r="I41" s="27"/>
      <c r="J41" s="20" t="e">
        <f t="shared" si="3"/>
        <v>#DIV/0!</v>
      </c>
      <c r="K41" s="20"/>
      <c r="L41" s="20"/>
      <c r="M41" s="7"/>
    </row>
    <row r="42" spans="1:13" ht="63" x14ac:dyDescent="0.25">
      <c r="A42" s="24" t="s">
        <v>64</v>
      </c>
      <c r="B42" s="25" t="s">
        <v>19</v>
      </c>
      <c r="C42" s="26" t="s">
        <v>345</v>
      </c>
      <c r="D42" s="27">
        <f t="shared" si="1"/>
        <v>140000</v>
      </c>
      <c r="E42" s="27"/>
      <c r="F42" s="27">
        <v>140000</v>
      </c>
      <c r="G42" s="20">
        <f t="shared" si="2"/>
        <v>12621.34</v>
      </c>
      <c r="H42" s="27"/>
      <c r="I42" s="27">
        <v>12621.34</v>
      </c>
      <c r="J42" s="20">
        <f t="shared" si="3"/>
        <v>9.0152428571428587</v>
      </c>
      <c r="K42" s="20" t="e">
        <f t="shared" si="4"/>
        <v>#DIV/0!</v>
      </c>
      <c r="L42" s="20">
        <f t="shared" si="5"/>
        <v>9.0152428571428587</v>
      </c>
      <c r="M42" s="7"/>
    </row>
    <row r="43" spans="1:13" ht="31.5" x14ac:dyDescent="0.25">
      <c r="A43" s="48" t="s">
        <v>65</v>
      </c>
      <c r="B43" s="49" t="s">
        <v>19</v>
      </c>
      <c r="C43" s="50" t="s">
        <v>66</v>
      </c>
      <c r="D43" s="51">
        <f t="shared" si="1"/>
        <v>979000</v>
      </c>
      <c r="E43" s="51">
        <f>E44+E46</f>
        <v>979000</v>
      </c>
      <c r="F43" s="51">
        <f>F44+F46</f>
        <v>0</v>
      </c>
      <c r="G43" s="55">
        <f t="shared" si="2"/>
        <v>371273.16</v>
      </c>
      <c r="H43" s="51">
        <f>H44+H46</f>
        <v>371273.16</v>
      </c>
      <c r="I43" s="51">
        <f>I44+I46</f>
        <v>0</v>
      </c>
      <c r="J43" s="55">
        <f t="shared" si="3"/>
        <v>37.923713993871296</v>
      </c>
      <c r="K43" s="55">
        <f t="shared" si="4"/>
        <v>37.923713993871296</v>
      </c>
      <c r="L43" s="55" t="e">
        <f t="shared" si="5"/>
        <v>#DIV/0!</v>
      </c>
      <c r="M43" s="7"/>
    </row>
    <row r="44" spans="1:13" ht="47.25" x14ac:dyDescent="0.25">
      <c r="A44" s="24" t="s">
        <v>67</v>
      </c>
      <c r="B44" s="25" t="s">
        <v>19</v>
      </c>
      <c r="C44" s="26" t="s">
        <v>68</v>
      </c>
      <c r="D44" s="27">
        <f t="shared" si="1"/>
        <v>784000</v>
      </c>
      <c r="E44" s="27">
        <f>E45</f>
        <v>784000</v>
      </c>
      <c r="F44" s="27">
        <f>F45</f>
        <v>0</v>
      </c>
      <c r="G44" s="20">
        <f t="shared" si="2"/>
        <v>371273.16</v>
      </c>
      <c r="H44" s="27">
        <f>H45</f>
        <v>371273.16</v>
      </c>
      <c r="I44" s="27">
        <f>I45</f>
        <v>0</v>
      </c>
      <c r="J44" s="20">
        <f t="shared" si="3"/>
        <v>47.356270408163262</v>
      </c>
      <c r="K44" s="20">
        <f t="shared" si="4"/>
        <v>47.356270408163262</v>
      </c>
      <c r="L44" s="20" t="e">
        <f t="shared" si="5"/>
        <v>#DIV/0!</v>
      </c>
      <c r="M44" s="7"/>
    </row>
    <row r="45" spans="1:13" ht="78.75" x14ac:dyDescent="0.25">
      <c r="A45" s="24" t="s">
        <v>69</v>
      </c>
      <c r="B45" s="25" t="s">
        <v>19</v>
      </c>
      <c r="C45" s="26" t="s">
        <v>70</v>
      </c>
      <c r="D45" s="27">
        <f t="shared" si="1"/>
        <v>784000</v>
      </c>
      <c r="E45" s="27">
        <v>784000</v>
      </c>
      <c r="F45" s="27"/>
      <c r="G45" s="20">
        <f t="shared" si="2"/>
        <v>371273.16</v>
      </c>
      <c r="H45" s="27">
        <v>371273.16</v>
      </c>
      <c r="I45" s="27"/>
      <c r="J45" s="20">
        <f t="shared" si="3"/>
        <v>47.356270408163262</v>
      </c>
      <c r="K45" s="20">
        <f t="shared" si="4"/>
        <v>47.356270408163262</v>
      </c>
      <c r="L45" s="20" t="e">
        <f t="shared" si="5"/>
        <v>#DIV/0!</v>
      </c>
      <c r="M45" s="7"/>
    </row>
    <row r="46" spans="1:13" ht="63" x14ac:dyDescent="0.25">
      <c r="A46" s="24" t="s">
        <v>71</v>
      </c>
      <c r="B46" s="25" t="s">
        <v>19</v>
      </c>
      <c r="C46" s="26" t="s">
        <v>72</v>
      </c>
      <c r="D46" s="27">
        <f t="shared" si="1"/>
        <v>195000</v>
      </c>
      <c r="E46" s="27">
        <f>E47</f>
        <v>195000</v>
      </c>
      <c r="F46" s="27">
        <f>F47</f>
        <v>0</v>
      </c>
      <c r="G46" s="20">
        <f t="shared" si="2"/>
        <v>0</v>
      </c>
      <c r="H46" s="27">
        <f>H47</f>
        <v>0</v>
      </c>
      <c r="I46" s="27">
        <f>I47</f>
        <v>0</v>
      </c>
      <c r="J46" s="20">
        <f t="shared" ref="J46:J95" si="7">G46/D46*100</f>
        <v>0</v>
      </c>
      <c r="K46" s="20">
        <f t="shared" ref="K46:K95" si="8">H46/E46*100</f>
        <v>0</v>
      </c>
      <c r="L46" s="20" t="e">
        <f t="shared" ref="L46:L95" si="9">I46/F46*100</f>
        <v>#DIV/0!</v>
      </c>
      <c r="M46" s="7"/>
    </row>
    <row r="47" spans="1:13" ht="110.25" x14ac:dyDescent="0.25">
      <c r="A47" s="24" t="s">
        <v>73</v>
      </c>
      <c r="B47" s="25" t="s">
        <v>19</v>
      </c>
      <c r="C47" s="26" t="s">
        <v>74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si="7"/>
        <v>0</v>
      </c>
      <c r="K47" s="20">
        <f t="shared" si="8"/>
        <v>0</v>
      </c>
      <c r="L47" s="20" t="e">
        <f t="shared" si="9"/>
        <v>#DIV/0!</v>
      </c>
      <c r="M47" s="7"/>
    </row>
    <row r="48" spans="1:13" ht="126" x14ac:dyDescent="0.25">
      <c r="A48" s="24" t="s">
        <v>75</v>
      </c>
      <c r="B48" s="25" t="s">
        <v>19</v>
      </c>
      <c r="C48" s="26" t="s">
        <v>76</v>
      </c>
      <c r="D48" s="27">
        <f t="shared" si="1"/>
        <v>195000</v>
      </c>
      <c r="E48" s="27">
        <v>195000</v>
      </c>
      <c r="F48" s="27"/>
      <c r="G48" s="20">
        <f t="shared" si="2"/>
        <v>0</v>
      </c>
      <c r="H48" s="27"/>
      <c r="I48" s="27"/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94.5" x14ac:dyDescent="0.25">
      <c r="A49" s="48" t="s">
        <v>77</v>
      </c>
      <c r="B49" s="49" t="s">
        <v>19</v>
      </c>
      <c r="C49" s="50" t="s">
        <v>78</v>
      </c>
      <c r="D49" s="51">
        <f t="shared" si="1"/>
        <v>4470900</v>
      </c>
      <c r="E49" s="51">
        <f t="shared" ref="E49:I49" si="10">E50</f>
        <v>1600000</v>
      </c>
      <c r="F49" s="51">
        <f t="shared" si="10"/>
        <v>2870900</v>
      </c>
      <c r="G49" s="55">
        <f t="shared" si="2"/>
        <v>2791479.63</v>
      </c>
      <c r="H49" s="51">
        <f t="shared" si="10"/>
        <v>830314.69</v>
      </c>
      <c r="I49" s="51">
        <f t="shared" si="10"/>
        <v>1961164.94</v>
      </c>
      <c r="J49" s="55">
        <f t="shared" si="7"/>
        <v>62.436637589747022</v>
      </c>
      <c r="K49" s="55">
        <f t="shared" si="8"/>
        <v>51.894668124999995</v>
      </c>
      <c r="L49" s="55">
        <f t="shared" si="9"/>
        <v>68.311851335818034</v>
      </c>
      <c r="M49" s="7"/>
    </row>
    <row r="50" spans="1:13" ht="157.5" x14ac:dyDescent="0.25">
      <c r="A50" s="24" t="s">
        <v>79</v>
      </c>
      <c r="B50" s="25" t="s">
        <v>19</v>
      </c>
      <c r="C50" s="26" t="s">
        <v>80</v>
      </c>
      <c r="D50" s="27">
        <f t="shared" si="1"/>
        <v>4470900</v>
      </c>
      <c r="E50" s="27">
        <f>E51+E54</f>
        <v>1600000</v>
      </c>
      <c r="F50" s="27">
        <f>F51+F54</f>
        <v>2870900</v>
      </c>
      <c r="G50" s="20">
        <f>H50+I50</f>
        <v>2791479.63</v>
      </c>
      <c r="H50" s="27">
        <f>H51+H54</f>
        <v>830314.69</v>
      </c>
      <c r="I50" s="27">
        <f>I51+I54+I53</f>
        <v>1961164.94</v>
      </c>
      <c r="J50" s="20">
        <f t="shared" si="7"/>
        <v>62.436637589747022</v>
      </c>
      <c r="K50" s="20">
        <f t="shared" si="8"/>
        <v>51.894668124999995</v>
      </c>
      <c r="L50" s="20">
        <f t="shared" si="9"/>
        <v>68.311851335818034</v>
      </c>
      <c r="M50" s="7"/>
    </row>
    <row r="51" spans="1:13" ht="126" x14ac:dyDescent="0.25">
      <c r="A51" s="24" t="s">
        <v>81</v>
      </c>
      <c r="B51" s="25" t="s">
        <v>19</v>
      </c>
      <c r="C51" s="26" t="s">
        <v>82</v>
      </c>
      <c r="D51" s="27">
        <f t="shared" si="1"/>
        <v>546000</v>
      </c>
      <c r="E51" s="27">
        <f t="shared" ref="E51:H51" si="11">SUM(E52:E53)</f>
        <v>444000</v>
      </c>
      <c r="F51" s="27">
        <f t="shared" si="11"/>
        <v>102000</v>
      </c>
      <c r="G51" s="20">
        <f t="shared" ref="G51:G56" si="12">H51+I51</f>
        <v>205080.71000000002</v>
      </c>
      <c r="H51" s="27">
        <f t="shared" si="11"/>
        <v>205080.71000000002</v>
      </c>
      <c r="I51" s="27"/>
      <c r="J51" s="20">
        <f t="shared" si="7"/>
        <v>37.560569597069602</v>
      </c>
      <c r="K51" s="20">
        <f t="shared" si="8"/>
        <v>46.189349099099104</v>
      </c>
      <c r="L51" s="20">
        <f t="shared" si="9"/>
        <v>0</v>
      </c>
      <c r="M51" s="7"/>
    </row>
    <row r="52" spans="1:13" ht="173.25" x14ac:dyDescent="0.25">
      <c r="A52" s="24" t="s">
        <v>83</v>
      </c>
      <c r="B52" s="25" t="s">
        <v>19</v>
      </c>
      <c r="C52" s="26" t="s">
        <v>84</v>
      </c>
      <c r="D52" s="27">
        <f t="shared" si="1"/>
        <v>283000</v>
      </c>
      <c r="E52" s="27">
        <v>283000</v>
      </c>
      <c r="F52" s="27"/>
      <c r="G52" s="20">
        <f t="shared" si="12"/>
        <v>148793.91</v>
      </c>
      <c r="H52" s="27">
        <v>148793.91</v>
      </c>
      <c r="I52" s="27"/>
      <c r="J52" s="20">
        <f t="shared" si="7"/>
        <v>52.57735335689047</v>
      </c>
      <c r="K52" s="20">
        <f t="shared" si="8"/>
        <v>52.57735335689047</v>
      </c>
      <c r="L52" s="20" t="e">
        <f t="shared" si="9"/>
        <v>#DIV/0!</v>
      </c>
      <c r="M52" s="7"/>
    </row>
    <row r="53" spans="1:13" ht="157.5" x14ac:dyDescent="0.25">
      <c r="A53" s="24" t="s">
        <v>85</v>
      </c>
      <c r="B53" s="25" t="s">
        <v>19</v>
      </c>
      <c r="C53" s="26" t="s">
        <v>86</v>
      </c>
      <c r="D53" s="27">
        <f t="shared" si="1"/>
        <v>263000</v>
      </c>
      <c r="E53" s="27">
        <v>161000</v>
      </c>
      <c r="F53" s="27">
        <v>102000</v>
      </c>
      <c r="G53" s="20">
        <f t="shared" si="12"/>
        <v>112573.56</v>
      </c>
      <c r="H53" s="27">
        <v>52286.8</v>
      </c>
      <c r="I53" s="27">
        <v>56286.76</v>
      </c>
      <c r="J53" s="20">
        <f t="shared" si="7"/>
        <v>42.803634980988591</v>
      </c>
      <c r="K53" s="20">
        <f t="shared" si="8"/>
        <v>34.96074534161491</v>
      </c>
      <c r="L53" s="20">
        <f t="shared" si="9"/>
        <v>55.183098039215686</v>
      </c>
      <c r="M53" s="7"/>
    </row>
    <row r="54" spans="1:13" ht="157.5" x14ac:dyDescent="0.25">
      <c r="A54" s="24" t="s">
        <v>87</v>
      </c>
      <c r="B54" s="25" t="s">
        <v>19</v>
      </c>
      <c r="C54" s="26" t="s">
        <v>88</v>
      </c>
      <c r="D54" s="27">
        <f t="shared" si="1"/>
        <v>3924900</v>
      </c>
      <c r="E54" s="27">
        <f>E55+E56</f>
        <v>1156000</v>
      </c>
      <c r="F54" s="27">
        <f>F55+F56</f>
        <v>2768900</v>
      </c>
      <c r="G54" s="20">
        <f t="shared" si="12"/>
        <v>2530112.16</v>
      </c>
      <c r="H54" s="27">
        <f t="shared" ref="H54" si="13">SUM(H55:H56)</f>
        <v>625233.98</v>
      </c>
      <c r="I54" s="27">
        <f>I55+I56</f>
        <v>1904878.18</v>
      </c>
      <c r="J54" s="27">
        <f>J55+J56</f>
        <v>122.881469278645</v>
      </c>
      <c r="K54" s="20">
        <f t="shared" si="8"/>
        <v>54.085984429065746</v>
      </c>
      <c r="L54" s="20">
        <f t="shared" si="9"/>
        <v>68.795484849579253</v>
      </c>
      <c r="M54" s="7"/>
    </row>
    <row r="55" spans="1:13" ht="126" x14ac:dyDescent="0.25">
      <c r="A55" s="24" t="s">
        <v>89</v>
      </c>
      <c r="B55" s="25" t="s">
        <v>19</v>
      </c>
      <c r="C55" s="26" t="s">
        <v>90</v>
      </c>
      <c r="D55" s="27">
        <f t="shared" si="1"/>
        <v>1156000</v>
      </c>
      <c r="E55" s="27">
        <v>1156000</v>
      </c>
      <c r="F55" s="27"/>
      <c r="G55" s="20">
        <f t="shared" si="12"/>
        <v>625233.98</v>
      </c>
      <c r="H55" s="27">
        <v>625233.98</v>
      </c>
      <c r="I55" s="27"/>
      <c r="J55" s="20">
        <f t="shared" si="7"/>
        <v>54.085984429065746</v>
      </c>
      <c r="K55" s="20">
        <f t="shared" si="8"/>
        <v>54.085984429065746</v>
      </c>
      <c r="L55" s="20" t="e">
        <f t="shared" si="9"/>
        <v>#DIV/0!</v>
      </c>
      <c r="M55" s="7"/>
    </row>
    <row r="56" spans="1:13" ht="126" x14ac:dyDescent="0.25">
      <c r="A56" s="24" t="s">
        <v>91</v>
      </c>
      <c r="B56" s="25" t="s">
        <v>19</v>
      </c>
      <c r="C56" s="26" t="s">
        <v>450</v>
      </c>
      <c r="D56" s="27">
        <f t="shared" si="1"/>
        <v>2768900</v>
      </c>
      <c r="E56" s="27"/>
      <c r="F56" s="27">
        <v>2768900</v>
      </c>
      <c r="G56" s="20">
        <f t="shared" si="12"/>
        <v>1904878.18</v>
      </c>
      <c r="H56" s="27"/>
      <c r="I56" s="27">
        <v>1904878.18</v>
      </c>
      <c r="J56" s="20">
        <f t="shared" si="7"/>
        <v>68.795484849579253</v>
      </c>
      <c r="K56" s="20" t="e">
        <f t="shared" si="8"/>
        <v>#DIV/0!</v>
      </c>
      <c r="L56" s="20">
        <f t="shared" si="9"/>
        <v>68.795484849579253</v>
      </c>
      <c r="M56" s="7"/>
    </row>
    <row r="57" spans="1:13" ht="31.5" x14ac:dyDescent="0.25">
      <c r="A57" s="48" t="s">
        <v>92</v>
      </c>
      <c r="B57" s="49" t="s">
        <v>19</v>
      </c>
      <c r="C57" s="50" t="s">
        <v>93</v>
      </c>
      <c r="D57" s="51">
        <f t="shared" si="1"/>
        <v>62000</v>
      </c>
      <c r="E57" s="51">
        <f>E58</f>
        <v>62000</v>
      </c>
      <c r="F57" s="51">
        <f>F58</f>
        <v>0</v>
      </c>
      <c r="G57" s="55">
        <f t="shared" si="2"/>
        <v>5687.06</v>
      </c>
      <c r="H57" s="51">
        <f>H58</f>
        <v>5687.06</v>
      </c>
      <c r="I57" s="51">
        <f>I58</f>
        <v>0</v>
      </c>
      <c r="J57" s="55">
        <f t="shared" si="7"/>
        <v>9.172677419354839</v>
      </c>
      <c r="K57" s="55">
        <f t="shared" si="8"/>
        <v>9.172677419354839</v>
      </c>
      <c r="L57" s="55" t="e">
        <f t="shared" si="9"/>
        <v>#DIV/0!</v>
      </c>
      <c r="M57" s="7"/>
    </row>
    <row r="58" spans="1:13" ht="31.5" x14ac:dyDescent="0.25">
      <c r="A58" s="24" t="s">
        <v>94</v>
      </c>
      <c r="B58" s="25" t="s">
        <v>19</v>
      </c>
      <c r="C58" s="26" t="s">
        <v>95</v>
      </c>
      <c r="D58" s="27">
        <f t="shared" si="1"/>
        <v>62000</v>
      </c>
      <c r="E58" s="27">
        <f>SUM(E59:E62)</f>
        <v>62000</v>
      </c>
      <c r="F58" s="27">
        <f>SUM(F59:F62)</f>
        <v>0</v>
      </c>
      <c r="G58" s="20">
        <f t="shared" si="2"/>
        <v>5687.06</v>
      </c>
      <c r="H58" s="27">
        <f>SUM(H59:H62)</f>
        <v>5687.06</v>
      </c>
      <c r="I58" s="27">
        <f>SUM(I59:I62)</f>
        <v>0</v>
      </c>
      <c r="J58" s="20">
        <f t="shared" si="7"/>
        <v>9.172677419354839</v>
      </c>
      <c r="K58" s="20">
        <f t="shared" si="8"/>
        <v>9.172677419354839</v>
      </c>
      <c r="L58" s="20" t="e">
        <f t="shared" si="9"/>
        <v>#DIV/0!</v>
      </c>
      <c r="M58" s="7"/>
    </row>
    <row r="59" spans="1:13" ht="47.25" x14ac:dyDescent="0.25">
      <c r="A59" s="24" t="s">
        <v>96</v>
      </c>
      <c r="B59" s="25" t="s">
        <v>19</v>
      </c>
      <c r="C59" s="26" t="s">
        <v>97</v>
      </c>
      <c r="D59" s="27">
        <f t="shared" si="1"/>
        <v>51000</v>
      </c>
      <c r="E59" s="27">
        <v>51000</v>
      </c>
      <c r="F59" s="27"/>
      <c r="G59" s="20">
        <f t="shared" si="2"/>
        <v>3534.86</v>
      </c>
      <c r="H59" s="27">
        <v>3534.86</v>
      </c>
      <c r="I59" s="27"/>
      <c r="J59" s="20">
        <f t="shared" si="7"/>
        <v>6.9310980392156871</v>
      </c>
      <c r="K59" s="20">
        <f t="shared" si="8"/>
        <v>6.9310980392156871</v>
      </c>
      <c r="L59" s="20" t="e">
        <f t="shared" si="9"/>
        <v>#DIV/0!</v>
      </c>
      <c r="M59" s="7"/>
    </row>
    <row r="60" spans="1:13" ht="47.25" x14ac:dyDescent="0.25">
      <c r="A60" s="24" t="s">
        <v>98</v>
      </c>
      <c r="B60" s="25" t="s">
        <v>19</v>
      </c>
      <c r="C60" s="26" t="s">
        <v>99</v>
      </c>
      <c r="D60" s="27">
        <f t="shared" si="1"/>
        <v>0</v>
      </c>
      <c r="E60" s="27"/>
      <c r="F60" s="27"/>
      <c r="G60" s="51">
        <f>G61</f>
        <v>193.52</v>
      </c>
      <c r="H60" s="27"/>
      <c r="I60" s="27"/>
      <c r="J60" s="20" t="e">
        <f t="shared" si="7"/>
        <v>#DIV/0!</v>
      </c>
      <c r="K60" s="20" t="e">
        <f t="shared" si="8"/>
        <v>#DIV/0!</v>
      </c>
      <c r="L60" s="20" t="e">
        <f t="shared" si="9"/>
        <v>#DIV/0!</v>
      </c>
      <c r="M60" s="7"/>
    </row>
    <row r="61" spans="1:13" ht="31.5" x14ac:dyDescent="0.25">
      <c r="A61" s="24" t="s">
        <v>100</v>
      </c>
      <c r="B61" s="25" t="s">
        <v>19</v>
      </c>
      <c r="C61" s="26" t="s">
        <v>101</v>
      </c>
      <c r="D61" s="27">
        <f t="shared" si="1"/>
        <v>2000</v>
      </c>
      <c r="E61" s="27">
        <v>2000</v>
      </c>
      <c r="F61" s="27"/>
      <c r="G61" s="20">
        <f t="shared" si="2"/>
        <v>193.52</v>
      </c>
      <c r="H61" s="27">
        <v>193.52</v>
      </c>
      <c r="I61" s="27"/>
      <c r="J61" s="20">
        <f t="shared" si="7"/>
        <v>9.6760000000000002</v>
      </c>
      <c r="K61" s="20">
        <f t="shared" si="8"/>
        <v>9.6760000000000002</v>
      </c>
      <c r="L61" s="20" t="e">
        <f t="shared" si="9"/>
        <v>#DIV/0!</v>
      </c>
      <c r="M61" s="7"/>
    </row>
    <row r="62" spans="1:13" ht="31.5" x14ac:dyDescent="0.25">
      <c r="A62" s="24" t="s">
        <v>102</v>
      </c>
      <c r="B62" s="25" t="s">
        <v>19</v>
      </c>
      <c r="C62" s="26" t="s">
        <v>103</v>
      </c>
      <c r="D62" s="27">
        <f t="shared" si="1"/>
        <v>9000</v>
      </c>
      <c r="E62" s="27">
        <v>9000</v>
      </c>
      <c r="F62" s="27"/>
      <c r="G62" s="20">
        <f t="shared" si="2"/>
        <v>1958.68</v>
      </c>
      <c r="H62" s="27">
        <v>1958.68</v>
      </c>
      <c r="I62" s="27"/>
      <c r="J62" s="20">
        <f t="shared" si="7"/>
        <v>21.763111111111112</v>
      </c>
      <c r="K62" s="20">
        <f t="shared" si="8"/>
        <v>21.763111111111112</v>
      </c>
      <c r="L62" s="20" t="e">
        <f t="shared" si="9"/>
        <v>#DIV/0!</v>
      </c>
      <c r="M62" s="7"/>
    </row>
    <row r="63" spans="1:13" ht="63" x14ac:dyDescent="0.25">
      <c r="A63" s="48" t="s">
        <v>104</v>
      </c>
      <c r="B63" s="49" t="s">
        <v>19</v>
      </c>
      <c r="C63" s="50" t="s">
        <v>105</v>
      </c>
      <c r="D63" s="51">
        <f t="shared" si="1"/>
        <v>7288000</v>
      </c>
      <c r="E63" s="51">
        <f>E64+E67</f>
        <v>7288000</v>
      </c>
      <c r="F63" s="51"/>
      <c r="G63" s="55">
        <f t="shared" si="2"/>
        <v>3443828.3699999996</v>
      </c>
      <c r="H63" s="51">
        <f>H64+H67</f>
        <v>3443828.3699999996</v>
      </c>
      <c r="I63" s="51"/>
      <c r="J63" s="55">
        <f t="shared" si="7"/>
        <v>47.253407930845221</v>
      </c>
      <c r="K63" s="55">
        <f t="shared" si="8"/>
        <v>47.253407930845221</v>
      </c>
      <c r="L63" s="55" t="e">
        <f t="shared" si="9"/>
        <v>#DIV/0!</v>
      </c>
      <c r="M63" s="7"/>
    </row>
    <row r="64" spans="1:13" ht="31.5" x14ac:dyDescent="0.25">
      <c r="A64" s="24" t="s">
        <v>106</v>
      </c>
      <c r="B64" s="25" t="s">
        <v>19</v>
      </c>
      <c r="C64" s="26" t="s">
        <v>107</v>
      </c>
      <c r="D64" s="27">
        <f t="shared" si="1"/>
        <v>6864000</v>
      </c>
      <c r="E64" s="27">
        <f t="shared" ref="E64:H65" si="14">E65</f>
        <v>6864000</v>
      </c>
      <c r="F64" s="27"/>
      <c r="G64" s="20">
        <f t="shared" si="2"/>
        <v>3012237.51</v>
      </c>
      <c r="H64" s="27">
        <f t="shared" si="14"/>
        <v>3012237.51</v>
      </c>
      <c r="I64" s="27"/>
      <c r="J64" s="20">
        <f t="shared" si="7"/>
        <v>43.884579108391605</v>
      </c>
      <c r="K64" s="20">
        <f t="shared" si="8"/>
        <v>43.884579108391605</v>
      </c>
      <c r="L64" s="20" t="e">
        <f t="shared" si="9"/>
        <v>#DIV/0!</v>
      </c>
      <c r="M64" s="7"/>
    </row>
    <row r="65" spans="1:13" ht="31.5" x14ac:dyDescent="0.25">
      <c r="A65" s="24" t="s">
        <v>108</v>
      </c>
      <c r="B65" s="25" t="s">
        <v>19</v>
      </c>
      <c r="C65" s="26" t="s">
        <v>109</v>
      </c>
      <c r="D65" s="27">
        <f t="shared" si="1"/>
        <v>6864000</v>
      </c>
      <c r="E65" s="27">
        <f t="shared" si="14"/>
        <v>6864000</v>
      </c>
      <c r="F65" s="27"/>
      <c r="G65" s="20">
        <f t="shared" si="2"/>
        <v>3012237.51</v>
      </c>
      <c r="H65" s="27">
        <f t="shared" si="14"/>
        <v>3012237.51</v>
      </c>
      <c r="I65" s="27"/>
      <c r="J65" s="20">
        <f t="shared" si="7"/>
        <v>43.884579108391605</v>
      </c>
      <c r="K65" s="20">
        <f t="shared" si="8"/>
        <v>43.884579108391605</v>
      </c>
      <c r="L65" s="20" t="e">
        <f t="shared" si="9"/>
        <v>#DIV/0!</v>
      </c>
      <c r="M65" s="7"/>
    </row>
    <row r="66" spans="1:13" ht="47.25" x14ac:dyDescent="0.25">
      <c r="A66" s="24" t="s">
        <v>110</v>
      </c>
      <c r="B66" s="25" t="s">
        <v>19</v>
      </c>
      <c r="C66" s="26" t="s">
        <v>111</v>
      </c>
      <c r="D66" s="27">
        <f t="shared" si="1"/>
        <v>6864000</v>
      </c>
      <c r="E66" s="27">
        <v>6864000</v>
      </c>
      <c r="F66" s="27"/>
      <c r="G66" s="20">
        <f t="shared" si="2"/>
        <v>3012237.51</v>
      </c>
      <c r="H66" s="27">
        <v>3012237.51</v>
      </c>
      <c r="I66" s="27"/>
      <c r="J66" s="20">
        <f t="shared" si="7"/>
        <v>43.884579108391605</v>
      </c>
      <c r="K66" s="20">
        <f t="shared" si="8"/>
        <v>43.884579108391605</v>
      </c>
      <c r="L66" s="20" t="e">
        <f t="shared" si="9"/>
        <v>#DIV/0!</v>
      </c>
      <c r="M66" s="7"/>
    </row>
    <row r="67" spans="1:13" ht="47.25" x14ac:dyDescent="0.25">
      <c r="A67" s="24" t="s">
        <v>403</v>
      </c>
      <c r="B67" s="25" t="s">
        <v>19</v>
      </c>
      <c r="C67" s="26" t="s">
        <v>404</v>
      </c>
      <c r="D67" s="27">
        <f>E67</f>
        <v>424000</v>
      </c>
      <c r="E67" s="27">
        <v>424000</v>
      </c>
      <c r="F67" s="27"/>
      <c r="G67" s="20">
        <f>H67</f>
        <v>431590.86</v>
      </c>
      <c r="H67" s="27">
        <v>431590.86</v>
      </c>
      <c r="I67" s="27"/>
      <c r="J67" s="20">
        <f t="shared" si="7"/>
        <v>101.79029716981131</v>
      </c>
      <c r="K67" s="20"/>
      <c r="L67" s="20"/>
      <c r="M67" s="7"/>
    </row>
    <row r="68" spans="1:13" ht="47.25" x14ac:dyDescent="0.25">
      <c r="A68" s="48" t="s">
        <v>112</v>
      </c>
      <c r="B68" s="49" t="s">
        <v>19</v>
      </c>
      <c r="C68" s="50" t="s">
        <v>113</v>
      </c>
      <c r="D68" s="51">
        <f t="shared" si="1"/>
        <v>1819500</v>
      </c>
      <c r="E68" s="51">
        <f t="shared" ref="E68:E70" si="15">E69</f>
        <v>1819500</v>
      </c>
      <c r="F68" s="51"/>
      <c r="G68" s="55">
        <f t="shared" si="2"/>
        <v>1819500</v>
      </c>
      <c r="H68" s="51">
        <f t="shared" ref="H68:I70" si="16">H69</f>
        <v>1819500</v>
      </c>
      <c r="I68" s="51">
        <f t="shared" si="16"/>
        <v>0</v>
      </c>
      <c r="J68" s="55">
        <f t="shared" si="7"/>
        <v>100</v>
      </c>
      <c r="K68" s="55">
        <f t="shared" si="8"/>
        <v>100</v>
      </c>
      <c r="L68" s="55" t="e">
        <f t="shared" si="9"/>
        <v>#DIV/0!</v>
      </c>
      <c r="M68" s="7"/>
    </row>
    <row r="69" spans="1:13" ht="141.75" x14ac:dyDescent="0.25">
      <c r="A69" s="24" t="s">
        <v>114</v>
      </c>
      <c r="B69" s="25" t="s">
        <v>19</v>
      </c>
      <c r="C69" s="26" t="s">
        <v>115</v>
      </c>
      <c r="D69" s="27">
        <f t="shared" si="1"/>
        <v>1819500</v>
      </c>
      <c r="E69" s="27">
        <f t="shared" si="15"/>
        <v>1819500</v>
      </c>
      <c r="F69" s="27"/>
      <c r="G69" s="20">
        <f t="shared" si="2"/>
        <v>1819500</v>
      </c>
      <c r="H69" s="27">
        <f t="shared" si="16"/>
        <v>1819500</v>
      </c>
      <c r="I69" s="27">
        <f t="shared" si="16"/>
        <v>0</v>
      </c>
      <c r="J69" s="20">
        <f t="shared" si="7"/>
        <v>100</v>
      </c>
      <c r="K69" s="20">
        <f t="shared" si="8"/>
        <v>100</v>
      </c>
      <c r="L69" s="20" t="e">
        <f t="shared" si="9"/>
        <v>#DIV/0!</v>
      </c>
      <c r="M69" s="7"/>
    </row>
    <row r="70" spans="1:13" ht="173.25" x14ac:dyDescent="0.25">
      <c r="A70" s="24" t="s">
        <v>116</v>
      </c>
      <c r="B70" s="25" t="s">
        <v>19</v>
      </c>
      <c r="C70" s="26" t="s">
        <v>117</v>
      </c>
      <c r="D70" s="27">
        <f t="shared" si="1"/>
        <v>1819500</v>
      </c>
      <c r="E70" s="27">
        <f t="shared" si="15"/>
        <v>1819500</v>
      </c>
      <c r="F70" s="27"/>
      <c r="G70" s="20">
        <f t="shared" si="2"/>
        <v>1819500</v>
      </c>
      <c r="H70" s="27">
        <f t="shared" si="16"/>
        <v>1819500</v>
      </c>
      <c r="I70" s="27">
        <f t="shared" si="16"/>
        <v>0</v>
      </c>
      <c r="J70" s="20">
        <f t="shared" si="7"/>
        <v>100</v>
      </c>
      <c r="K70" s="20">
        <f t="shared" si="8"/>
        <v>100</v>
      </c>
      <c r="L70" s="20" t="e">
        <f t="shared" si="9"/>
        <v>#DIV/0!</v>
      </c>
      <c r="M70" s="7"/>
    </row>
    <row r="71" spans="1:13" ht="173.25" x14ac:dyDescent="0.25">
      <c r="A71" s="24" t="s">
        <v>118</v>
      </c>
      <c r="B71" s="25" t="s">
        <v>19</v>
      </c>
      <c r="C71" s="26" t="s">
        <v>119</v>
      </c>
      <c r="D71" s="27">
        <f t="shared" si="1"/>
        <v>1819500</v>
      </c>
      <c r="E71" s="27">
        <v>1819500</v>
      </c>
      <c r="F71" s="27"/>
      <c r="G71" s="20">
        <f t="shared" si="2"/>
        <v>1819500</v>
      </c>
      <c r="H71" s="27">
        <v>1819500</v>
      </c>
      <c r="I71" s="27"/>
      <c r="J71" s="20">
        <f t="shared" si="7"/>
        <v>100</v>
      </c>
      <c r="K71" s="20">
        <f t="shared" si="8"/>
        <v>100</v>
      </c>
      <c r="L71" s="20" t="e">
        <f t="shared" si="9"/>
        <v>#DIV/0!</v>
      </c>
      <c r="M71" s="7"/>
    </row>
    <row r="72" spans="1:13" ht="31.5" x14ac:dyDescent="0.25">
      <c r="A72" s="48" t="s">
        <v>120</v>
      </c>
      <c r="B72" s="65" t="s">
        <v>19</v>
      </c>
      <c r="C72" s="66" t="s">
        <v>121</v>
      </c>
      <c r="D72" s="51">
        <f t="shared" si="1"/>
        <v>742000</v>
      </c>
      <c r="E72" s="51">
        <f>E73+E85+E87+E90</f>
        <v>742000</v>
      </c>
      <c r="F72" s="51">
        <f>F73+F85+F87+F90</f>
        <v>0</v>
      </c>
      <c r="G72" s="55">
        <f t="shared" si="2"/>
        <v>419594.6</v>
      </c>
      <c r="H72" s="51">
        <f>H73+H85+H87+H90</f>
        <v>419594.6</v>
      </c>
      <c r="I72" s="51">
        <f>I73+I85+I87+I90</f>
        <v>0</v>
      </c>
      <c r="J72" s="55">
        <f t="shared" si="7"/>
        <v>56.549137466307272</v>
      </c>
      <c r="K72" s="55">
        <f t="shared" si="8"/>
        <v>56.549137466307272</v>
      </c>
      <c r="L72" s="55" t="e">
        <f t="shared" si="9"/>
        <v>#DIV/0!</v>
      </c>
      <c r="M72" s="7"/>
    </row>
    <row r="73" spans="1:13" ht="63" x14ac:dyDescent="0.25">
      <c r="A73" s="69" t="s">
        <v>361</v>
      </c>
      <c r="B73" s="67" t="s">
        <v>19</v>
      </c>
      <c r="C73" s="68" t="s">
        <v>362</v>
      </c>
      <c r="D73" s="64">
        <f>E73+F73</f>
        <v>32000</v>
      </c>
      <c r="E73" s="27">
        <f>E75+E77+E79+E81+E84+E83</f>
        <v>32000</v>
      </c>
      <c r="F73" s="27">
        <f>F75+F77+F79+F81</f>
        <v>0</v>
      </c>
      <c r="G73" s="20">
        <f>H73+I73</f>
        <v>40600</v>
      </c>
      <c r="H73" s="27">
        <f>H75+H77+H79+H81+H74+H84+H83</f>
        <v>40600</v>
      </c>
      <c r="I73" s="27">
        <f>I75+I77+I79+I81</f>
        <v>0</v>
      </c>
      <c r="J73" s="20">
        <f t="shared" si="7"/>
        <v>126.875</v>
      </c>
      <c r="K73" s="20">
        <f t="shared" si="8"/>
        <v>126.875</v>
      </c>
      <c r="L73" s="20" t="e">
        <f t="shared" si="9"/>
        <v>#DIV/0!</v>
      </c>
      <c r="M73" s="7"/>
    </row>
    <row r="74" spans="1:13" ht="142.5" customHeight="1" x14ac:dyDescent="0.25">
      <c r="A74" s="69" t="s">
        <v>409</v>
      </c>
      <c r="B74" s="67" t="s">
        <v>19</v>
      </c>
      <c r="C74" s="68" t="s">
        <v>406</v>
      </c>
      <c r="D74" s="64">
        <f>E74+F74</f>
        <v>0</v>
      </c>
      <c r="E74" s="27"/>
      <c r="F74" s="27"/>
      <c r="G74" s="20">
        <f>H74+I74</f>
        <v>11000</v>
      </c>
      <c r="H74" s="27">
        <v>11000</v>
      </c>
      <c r="I74" s="27"/>
      <c r="J74" s="20" t="e">
        <f t="shared" si="7"/>
        <v>#DIV/0!</v>
      </c>
      <c r="K74" s="20"/>
      <c r="L74" s="20"/>
      <c r="M74" s="7"/>
    </row>
    <row r="75" spans="1:13" ht="126" x14ac:dyDescent="0.25">
      <c r="A75" s="69" t="s">
        <v>363</v>
      </c>
      <c r="B75" s="67" t="s">
        <v>19</v>
      </c>
      <c r="C75" s="68" t="s">
        <v>364</v>
      </c>
      <c r="D75" s="64">
        <f t="shared" ref="D75:D97" si="17">E75+F75</f>
        <v>10000</v>
      </c>
      <c r="E75" s="27">
        <f>E76</f>
        <v>10000</v>
      </c>
      <c r="F75" s="27">
        <f>F76</f>
        <v>0</v>
      </c>
      <c r="G75" s="20">
        <f t="shared" ref="G75:G89" si="18">H75+I75</f>
        <v>12500</v>
      </c>
      <c r="H75" s="27">
        <f>H76</f>
        <v>12500</v>
      </c>
      <c r="I75" s="27">
        <f>I76</f>
        <v>0</v>
      </c>
      <c r="J75" s="20">
        <f t="shared" si="7"/>
        <v>125</v>
      </c>
      <c r="K75" s="20">
        <f t="shared" si="8"/>
        <v>125</v>
      </c>
      <c r="L75" s="55" t="e">
        <f t="shared" si="9"/>
        <v>#DIV/0!</v>
      </c>
      <c r="M75" s="7"/>
    </row>
    <row r="76" spans="1:13" ht="145.5" customHeight="1" x14ac:dyDescent="0.25">
      <c r="A76" s="69" t="s">
        <v>365</v>
      </c>
      <c r="B76" s="67" t="s">
        <v>19</v>
      </c>
      <c r="C76" s="68" t="s">
        <v>366</v>
      </c>
      <c r="D76" s="64">
        <f t="shared" si="17"/>
        <v>10000</v>
      </c>
      <c r="E76" s="27">
        <v>10000</v>
      </c>
      <c r="F76" s="27"/>
      <c r="G76" s="20">
        <f t="shared" si="18"/>
        <v>12500</v>
      </c>
      <c r="H76" s="27">
        <v>12500</v>
      </c>
      <c r="I76" s="51"/>
      <c r="J76" s="20">
        <f t="shared" si="7"/>
        <v>125</v>
      </c>
      <c r="K76" s="20">
        <f t="shared" si="8"/>
        <v>125</v>
      </c>
      <c r="L76" s="55" t="e">
        <f t="shared" si="9"/>
        <v>#DIV/0!</v>
      </c>
      <c r="M76" s="7"/>
    </row>
    <row r="77" spans="1:13" ht="110.25" x14ac:dyDescent="0.25">
      <c r="A77" s="69" t="s">
        <v>367</v>
      </c>
      <c r="B77" s="67" t="s">
        <v>19</v>
      </c>
      <c r="C77" s="68" t="s">
        <v>368</v>
      </c>
      <c r="D77" s="64">
        <f t="shared" si="17"/>
        <v>10000</v>
      </c>
      <c r="E77" s="27">
        <f>E78</f>
        <v>10000</v>
      </c>
      <c r="F77" s="27">
        <f>F78</f>
        <v>0</v>
      </c>
      <c r="G77" s="20">
        <f t="shared" si="18"/>
        <v>1000</v>
      </c>
      <c r="H77" s="27">
        <f>H78</f>
        <v>1000</v>
      </c>
      <c r="I77" s="27">
        <f>I78</f>
        <v>0</v>
      </c>
      <c r="J77" s="20">
        <f t="shared" si="7"/>
        <v>10</v>
      </c>
      <c r="K77" s="20">
        <f t="shared" si="8"/>
        <v>10</v>
      </c>
      <c r="L77" s="55" t="e">
        <f t="shared" si="9"/>
        <v>#DIV/0!</v>
      </c>
      <c r="M77" s="7"/>
    </row>
    <row r="78" spans="1:13" ht="157.5" x14ac:dyDescent="0.25">
      <c r="A78" s="69" t="s">
        <v>369</v>
      </c>
      <c r="B78" s="67" t="s">
        <v>19</v>
      </c>
      <c r="C78" s="68" t="s">
        <v>370</v>
      </c>
      <c r="D78" s="64">
        <f t="shared" si="17"/>
        <v>10000</v>
      </c>
      <c r="E78" s="27">
        <v>10000</v>
      </c>
      <c r="F78" s="27"/>
      <c r="G78" s="20">
        <f t="shared" si="18"/>
        <v>1000</v>
      </c>
      <c r="H78" s="27">
        <v>1000</v>
      </c>
      <c r="I78" s="51"/>
      <c r="J78" s="20">
        <f t="shared" si="7"/>
        <v>10</v>
      </c>
      <c r="K78" s="20">
        <f t="shared" si="8"/>
        <v>10</v>
      </c>
      <c r="L78" s="55" t="e">
        <f t="shared" si="9"/>
        <v>#DIV/0!</v>
      </c>
      <c r="M78" s="7"/>
    </row>
    <row r="79" spans="1:13" ht="141.75" x14ac:dyDescent="0.25">
      <c r="A79" s="69" t="s">
        <v>371</v>
      </c>
      <c r="B79" s="67" t="s">
        <v>19</v>
      </c>
      <c r="C79" s="68" t="s">
        <v>372</v>
      </c>
      <c r="D79" s="64">
        <f t="shared" si="17"/>
        <v>0</v>
      </c>
      <c r="E79" s="27"/>
      <c r="F79" s="27">
        <f>F80</f>
        <v>0</v>
      </c>
      <c r="G79" s="20">
        <f t="shared" si="18"/>
        <v>1000</v>
      </c>
      <c r="H79" s="27">
        <f>H80</f>
        <v>1000</v>
      </c>
      <c r="I79" s="27">
        <f>I80</f>
        <v>0</v>
      </c>
      <c r="J79" s="20" t="e">
        <f t="shared" si="7"/>
        <v>#DIV/0!</v>
      </c>
      <c r="K79" s="20" t="e">
        <f t="shared" si="8"/>
        <v>#DIV/0!</v>
      </c>
      <c r="L79" s="55" t="e">
        <f t="shared" si="9"/>
        <v>#DIV/0!</v>
      </c>
      <c r="M79" s="7"/>
    </row>
    <row r="80" spans="1:13" ht="204.75" x14ac:dyDescent="0.25">
      <c r="A80" s="69" t="s">
        <v>373</v>
      </c>
      <c r="B80" s="67" t="s">
        <v>19</v>
      </c>
      <c r="C80" s="68" t="s">
        <v>374</v>
      </c>
      <c r="D80" s="64">
        <f t="shared" si="17"/>
        <v>0</v>
      </c>
      <c r="E80" s="27"/>
      <c r="F80" s="27"/>
      <c r="G80" s="20">
        <f t="shared" si="18"/>
        <v>1000</v>
      </c>
      <c r="H80" s="27">
        <v>1000</v>
      </c>
      <c r="I80" s="51"/>
      <c r="J80" s="20" t="e">
        <f t="shared" si="7"/>
        <v>#DIV/0!</v>
      </c>
      <c r="K80" s="20" t="e">
        <f t="shared" si="8"/>
        <v>#DIV/0!</v>
      </c>
      <c r="L80" s="55" t="e">
        <f t="shared" si="9"/>
        <v>#DIV/0!</v>
      </c>
      <c r="M80" s="7"/>
    </row>
    <row r="81" spans="1:13" ht="141.75" x14ac:dyDescent="0.25">
      <c r="A81" s="69" t="s">
        <v>375</v>
      </c>
      <c r="B81" s="67" t="s">
        <v>19</v>
      </c>
      <c r="C81" s="68" t="s">
        <v>376</v>
      </c>
      <c r="D81" s="64">
        <f t="shared" si="17"/>
        <v>2000</v>
      </c>
      <c r="E81" s="27">
        <f>E82</f>
        <v>2000</v>
      </c>
      <c r="F81" s="27">
        <f>F82</f>
        <v>0</v>
      </c>
      <c r="G81" s="20">
        <f t="shared" si="18"/>
        <v>7350</v>
      </c>
      <c r="H81" s="27">
        <f>H82</f>
        <v>7350</v>
      </c>
      <c r="I81" s="27">
        <f>I82</f>
        <v>0</v>
      </c>
      <c r="J81" s="20">
        <f t="shared" si="7"/>
        <v>367.5</v>
      </c>
      <c r="K81" s="20">
        <f t="shared" si="8"/>
        <v>367.5</v>
      </c>
      <c r="L81" s="55" t="e">
        <f t="shared" si="9"/>
        <v>#DIV/0!</v>
      </c>
      <c r="M81" s="7"/>
    </row>
    <row r="82" spans="1:13" ht="236.25" x14ac:dyDescent="0.25">
      <c r="A82" s="69" t="s">
        <v>377</v>
      </c>
      <c r="B82" s="67" t="s">
        <v>19</v>
      </c>
      <c r="C82" s="68" t="s">
        <v>378</v>
      </c>
      <c r="D82" s="64">
        <f t="shared" si="17"/>
        <v>2000</v>
      </c>
      <c r="E82" s="27">
        <v>2000</v>
      </c>
      <c r="F82" s="51"/>
      <c r="G82" s="20">
        <f t="shared" si="18"/>
        <v>7350</v>
      </c>
      <c r="H82" s="27">
        <v>7350</v>
      </c>
      <c r="I82" s="51"/>
      <c r="J82" s="20">
        <f t="shared" si="7"/>
        <v>367.5</v>
      </c>
      <c r="K82" s="20">
        <f t="shared" si="8"/>
        <v>367.5</v>
      </c>
      <c r="L82" s="55" t="e">
        <f t="shared" si="9"/>
        <v>#DIV/0!</v>
      </c>
      <c r="M82" s="7"/>
    </row>
    <row r="83" spans="1:13" ht="147.75" customHeight="1" x14ac:dyDescent="0.25">
      <c r="A83" s="69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3" s="67" t="s">
        <v>19</v>
      </c>
      <c r="C83" s="68" t="s">
        <v>446</v>
      </c>
      <c r="D83" s="64">
        <f>E83</f>
        <v>0</v>
      </c>
      <c r="E83" s="27"/>
      <c r="F83" s="51"/>
      <c r="G83" s="20">
        <f>H83</f>
        <v>5000</v>
      </c>
      <c r="H83" s="27">
        <v>5000</v>
      </c>
      <c r="I83" s="51"/>
      <c r="J83" s="20" t="e">
        <f t="shared" si="7"/>
        <v>#DIV/0!</v>
      </c>
      <c r="K83" s="20"/>
      <c r="L83" s="55"/>
      <c r="M83" s="7"/>
    </row>
    <row r="84" spans="1:13" ht="146.25" customHeight="1" x14ac:dyDescent="0.25">
      <c r="A84" s="69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4" s="67" t="s">
        <v>19</v>
      </c>
      <c r="C84" s="68" t="s">
        <v>408</v>
      </c>
      <c r="D84" s="64">
        <f>E84+F84</f>
        <v>10000</v>
      </c>
      <c r="E84" s="27">
        <v>10000</v>
      </c>
      <c r="F84" s="51"/>
      <c r="G84" s="20">
        <f>H84+I84</f>
        <v>2750</v>
      </c>
      <c r="H84" s="27">
        <v>2750</v>
      </c>
      <c r="I84" s="51"/>
      <c r="J84" s="20">
        <f t="shared" si="7"/>
        <v>27.500000000000004</v>
      </c>
      <c r="K84" s="20"/>
      <c r="L84" s="55"/>
      <c r="M84" s="7"/>
    </row>
    <row r="85" spans="1:13" ht="63" x14ac:dyDescent="0.25">
      <c r="A85" s="69" t="s">
        <v>379</v>
      </c>
      <c r="B85" s="67" t="s">
        <v>19</v>
      </c>
      <c r="C85" s="68" t="s">
        <v>380</v>
      </c>
      <c r="D85" s="64">
        <f t="shared" si="17"/>
        <v>0</v>
      </c>
      <c r="E85" s="27">
        <f>E86</f>
        <v>0</v>
      </c>
      <c r="F85" s="27">
        <f>F86</f>
        <v>0</v>
      </c>
      <c r="G85" s="20">
        <f t="shared" si="18"/>
        <v>0</v>
      </c>
      <c r="H85" s="27">
        <f>H86</f>
        <v>0</v>
      </c>
      <c r="I85" s="27">
        <f>I86</f>
        <v>0</v>
      </c>
      <c r="J85" s="20" t="e">
        <f t="shared" si="7"/>
        <v>#DIV/0!</v>
      </c>
      <c r="K85" s="20" t="e">
        <f t="shared" si="8"/>
        <v>#DIV/0!</v>
      </c>
      <c r="L85" s="55" t="e">
        <f t="shared" si="9"/>
        <v>#DIV/0!</v>
      </c>
      <c r="M85" s="7"/>
    </row>
    <row r="86" spans="1:13" ht="94.5" x14ac:dyDescent="0.25">
      <c r="A86" s="69" t="s">
        <v>381</v>
      </c>
      <c r="B86" s="67" t="s">
        <v>19</v>
      </c>
      <c r="C86" s="68" t="s">
        <v>382</v>
      </c>
      <c r="D86" s="64">
        <f t="shared" si="17"/>
        <v>0</v>
      </c>
      <c r="E86" s="27"/>
      <c r="F86" s="51"/>
      <c r="G86" s="20">
        <f t="shared" si="18"/>
        <v>0</v>
      </c>
      <c r="H86" s="51"/>
      <c r="I86" s="51"/>
      <c r="J86" s="20" t="e">
        <f t="shared" si="7"/>
        <v>#DIV/0!</v>
      </c>
      <c r="K86" s="20" t="e">
        <f t="shared" si="8"/>
        <v>#DIV/0!</v>
      </c>
      <c r="L86" s="55" t="e">
        <f t="shared" si="9"/>
        <v>#DIV/0!</v>
      </c>
      <c r="M86" s="7"/>
    </row>
    <row r="87" spans="1:13" ht="204.75" x14ac:dyDescent="0.25">
      <c r="A87" s="69" t="s">
        <v>383</v>
      </c>
      <c r="B87" s="67" t="s">
        <v>19</v>
      </c>
      <c r="C87" s="68" t="s">
        <v>384</v>
      </c>
      <c r="D87" s="64">
        <f t="shared" si="17"/>
        <v>0</v>
      </c>
      <c r="E87" s="27">
        <f>E88</f>
        <v>0</v>
      </c>
      <c r="F87" s="27">
        <f>F88</f>
        <v>0</v>
      </c>
      <c r="G87" s="20">
        <f t="shared" si="18"/>
        <v>0</v>
      </c>
      <c r="H87" s="27">
        <f>H88</f>
        <v>0</v>
      </c>
      <c r="I87" s="27">
        <f>I88</f>
        <v>0</v>
      </c>
      <c r="J87" s="20" t="e">
        <f t="shared" si="7"/>
        <v>#DIV/0!</v>
      </c>
      <c r="K87" s="20" t="e">
        <f t="shared" si="8"/>
        <v>#DIV/0!</v>
      </c>
      <c r="L87" s="55" t="e">
        <f t="shared" si="9"/>
        <v>#DIV/0!</v>
      </c>
      <c r="M87" s="7"/>
    </row>
    <row r="88" spans="1:13" ht="110.25" x14ac:dyDescent="0.25">
      <c r="A88" s="69" t="s">
        <v>385</v>
      </c>
      <c r="B88" s="67" t="s">
        <v>19</v>
      </c>
      <c r="C88" s="68" t="s">
        <v>386</v>
      </c>
      <c r="D88" s="64">
        <f t="shared" si="17"/>
        <v>0</v>
      </c>
      <c r="E88" s="27">
        <f>E89</f>
        <v>0</v>
      </c>
      <c r="F88" s="27">
        <f>F89</f>
        <v>0</v>
      </c>
      <c r="G88" s="20">
        <f t="shared" si="18"/>
        <v>0</v>
      </c>
      <c r="H88" s="27">
        <f>H89</f>
        <v>0</v>
      </c>
      <c r="I88" s="27">
        <f>I89</f>
        <v>0</v>
      </c>
      <c r="J88" s="20" t="e">
        <f t="shared" si="7"/>
        <v>#DIV/0!</v>
      </c>
      <c r="K88" s="20" t="e">
        <f t="shared" si="8"/>
        <v>#DIV/0!</v>
      </c>
      <c r="L88" s="55" t="e">
        <f t="shared" si="9"/>
        <v>#DIV/0!</v>
      </c>
      <c r="M88" s="7"/>
    </row>
    <row r="89" spans="1:13" ht="141.75" x14ac:dyDescent="0.25">
      <c r="A89" s="69" t="s">
        <v>387</v>
      </c>
      <c r="B89" s="67" t="s">
        <v>19</v>
      </c>
      <c r="C89" s="68" t="s">
        <v>388</v>
      </c>
      <c r="D89" s="64">
        <f t="shared" si="17"/>
        <v>0</v>
      </c>
      <c r="E89" s="27"/>
      <c r="F89" s="51"/>
      <c r="G89" s="20">
        <f t="shared" si="18"/>
        <v>0</v>
      </c>
      <c r="H89" s="51"/>
      <c r="I89" s="51"/>
      <c r="J89" s="20" t="e">
        <f t="shared" si="7"/>
        <v>#DIV/0!</v>
      </c>
      <c r="K89" s="20" t="e">
        <f t="shared" si="8"/>
        <v>#DIV/0!</v>
      </c>
      <c r="L89" s="55" t="e">
        <f t="shared" si="9"/>
        <v>#DIV/0!</v>
      </c>
      <c r="M89" s="7"/>
    </row>
    <row r="90" spans="1:13" ht="31.5" x14ac:dyDescent="0.25">
      <c r="A90" s="69" t="s">
        <v>389</v>
      </c>
      <c r="B90" s="67" t="s">
        <v>19</v>
      </c>
      <c r="C90" s="68" t="s">
        <v>390</v>
      </c>
      <c r="D90" s="64">
        <f t="shared" si="17"/>
        <v>710000</v>
      </c>
      <c r="E90" s="27">
        <f>E91+E93+E96</f>
        <v>710000</v>
      </c>
      <c r="F90" s="27">
        <f>F91+F93+F96</f>
        <v>0</v>
      </c>
      <c r="G90" s="20">
        <f t="shared" si="2"/>
        <v>378994.6</v>
      </c>
      <c r="H90" s="27">
        <f>H91+H93+H96</f>
        <v>378994.6</v>
      </c>
      <c r="I90" s="27">
        <f>I91+I93+I96</f>
        <v>0</v>
      </c>
      <c r="J90" s="20">
        <f t="shared" si="7"/>
        <v>53.379521126760565</v>
      </c>
      <c r="K90" s="20">
        <f t="shared" si="8"/>
        <v>53.379521126760565</v>
      </c>
      <c r="L90" s="20" t="e">
        <f t="shared" si="9"/>
        <v>#DIV/0!</v>
      </c>
      <c r="M90" s="7"/>
    </row>
    <row r="91" spans="1:13" ht="78.75" x14ac:dyDescent="0.25">
      <c r="A91" s="69" t="s">
        <v>391</v>
      </c>
      <c r="B91" s="67" t="s">
        <v>19</v>
      </c>
      <c r="C91" s="68" t="s">
        <v>392</v>
      </c>
      <c r="D91" s="64">
        <f t="shared" si="17"/>
        <v>0</v>
      </c>
      <c r="E91" s="27">
        <f>E92</f>
        <v>0</v>
      </c>
      <c r="F91" s="27">
        <f>F92</f>
        <v>0</v>
      </c>
      <c r="G91" s="20">
        <f t="shared" si="2"/>
        <v>0</v>
      </c>
      <c r="H91" s="27">
        <f>H92</f>
        <v>0</v>
      </c>
      <c r="I91" s="27">
        <f>I92</f>
        <v>0</v>
      </c>
      <c r="J91" s="20" t="e">
        <f t="shared" si="7"/>
        <v>#DIV/0!</v>
      </c>
      <c r="K91" s="20" t="e">
        <f t="shared" si="8"/>
        <v>#DIV/0!</v>
      </c>
      <c r="L91" s="20" t="e">
        <f t="shared" si="9"/>
        <v>#DIV/0!</v>
      </c>
      <c r="M91" s="7"/>
    </row>
    <row r="92" spans="1:13" ht="204.75" x14ac:dyDescent="0.25">
      <c r="A92" s="69" t="s">
        <v>393</v>
      </c>
      <c r="B92" s="67" t="s">
        <v>19</v>
      </c>
      <c r="C92" s="68" t="s">
        <v>394</v>
      </c>
      <c r="D92" s="64">
        <f t="shared" si="17"/>
        <v>0</v>
      </c>
      <c r="E92" s="27"/>
      <c r="F92" s="27"/>
      <c r="G92" s="20">
        <f t="shared" si="2"/>
        <v>0</v>
      </c>
      <c r="H92" s="27"/>
      <c r="I92" s="27"/>
      <c r="J92" s="20" t="e">
        <f t="shared" si="7"/>
        <v>#DIV/0!</v>
      </c>
      <c r="K92" s="20" t="e">
        <f t="shared" si="8"/>
        <v>#DIV/0!</v>
      </c>
      <c r="L92" s="20" t="e">
        <f t="shared" si="9"/>
        <v>#DIV/0!</v>
      </c>
      <c r="M92" s="7"/>
    </row>
    <row r="93" spans="1:13" ht="141.75" x14ac:dyDescent="0.25">
      <c r="A93" s="69" t="s">
        <v>395</v>
      </c>
      <c r="B93" s="67" t="s">
        <v>19</v>
      </c>
      <c r="C93" s="68" t="s">
        <v>396</v>
      </c>
      <c r="D93" s="64">
        <f t="shared" si="17"/>
        <v>660000</v>
      </c>
      <c r="E93" s="27">
        <f>E94+E95</f>
        <v>660000</v>
      </c>
      <c r="F93" s="27">
        <f>F94</f>
        <v>0</v>
      </c>
      <c r="G93" s="20">
        <f t="shared" ref="G93:G143" si="19">H93+I93</f>
        <v>258189.72</v>
      </c>
      <c r="H93" s="27">
        <f>H94+H95</f>
        <v>258189.72</v>
      </c>
      <c r="I93" s="27">
        <f>I94+I95</f>
        <v>0</v>
      </c>
      <c r="J93" s="20">
        <f t="shared" si="7"/>
        <v>39.119654545454544</v>
      </c>
      <c r="K93" s="20">
        <f t="shared" si="8"/>
        <v>39.119654545454544</v>
      </c>
      <c r="L93" s="20" t="e">
        <f t="shared" si="9"/>
        <v>#DIV/0!</v>
      </c>
      <c r="M93" s="7"/>
    </row>
    <row r="94" spans="1:13" ht="126.75" thickBot="1" x14ac:dyDescent="0.3">
      <c r="A94" s="69" t="s">
        <v>397</v>
      </c>
      <c r="B94" s="67" t="s">
        <v>19</v>
      </c>
      <c r="C94" s="68" t="s">
        <v>398</v>
      </c>
      <c r="D94" s="64">
        <f t="shared" si="17"/>
        <v>660000</v>
      </c>
      <c r="E94" s="27">
        <v>660000</v>
      </c>
      <c r="F94" s="27"/>
      <c r="G94" s="20">
        <f t="shared" si="19"/>
        <v>258214.72</v>
      </c>
      <c r="H94" s="27">
        <v>258214.72</v>
      </c>
      <c r="I94" s="27"/>
      <c r="J94" s="27">
        <f t="shared" si="7"/>
        <v>39.12344242424242</v>
      </c>
      <c r="K94" s="27">
        <f t="shared" si="8"/>
        <v>39.12344242424242</v>
      </c>
      <c r="L94" s="27" t="e">
        <f t="shared" si="9"/>
        <v>#DIV/0!</v>
      </c>
      <c r="M94" s="7"/>
    </row>
    <row r="95" spans="1:13" ht="102.75" x14ac:dyDescent="0.25">
      <c r="A95" s="70" t="s">
        <v>405</v>
      </c>
      <c r="B95" s="67" t="s">
        <v>19</v>
      </c>
      <c r="C95" s="68" t="str">
        <f>[3]Доходы!$S$106</f>
        <v xml:space="preserve"> 000 1161012901 0000 140</v>
      </c>
      <c r="D95" s="64">
        <f>E95+F95</f>
        <v>0</v>
      </c>
      <c r="E95" s="27"/>
      <c r="F95" s="27"/>
      <c r="G95" s="20">
        <f>H95+I95</f>
        <v>-25</v>
      </c>
      <c r="H95" s="27">
        <v>-25</v>
      </c>
      <c r="I95" s="27"/>
      <c r="J95" s="27" t="e">
        <f t="shared" si="7"/>
        <v>#DIV/0!</v>
      </c>
      <c r="K95" s="27" t="e">
        <f t="shared" si="8"/>
        <v>#DIV/0!</v>
      </c>
      <c r="L95" s="27" t="e">
        <f t="shared" si="9"/>
        <v>#DIV/0!</v>
      </c>
      <c r="M95" s="7"/>
    </row>
    <row r="96" spans="1:13" ht="31.5" x14ac:dyDescent="0.25">
      <c r="A96" s="69" t="s">
        <v>399</v>
      </c>
      <c r="B96" s="67" t="s">
        <v>19</v>
      </c>
      <c r="C96" s="68" t="s">
        <v>400</v>
      </c>
      <c r="D96" s="64">
        <f t="shared" si="17"/>
        <v>50000</v>
      </c>
      <c r="E96" s="27">
        <f>E97</f>
        <v>50000</v>
      </c>
      <c r="F96" s="27">
        <f>F97</f>
        <v>0</v>
      </c>
      <c r="G96" s="20">
        <f t="shared" si="19"/>
        <v>120804.88</v>
      </c>
      <c r="H96" s="27">
        <f>H97</f>
        <v>120804.88</v>
      </c>
      <c r="I96" s="27">
        <f>I97</f>
        <v>0</v>
      </c>
      <c r="J96" s="20">
        <f t="shared" ref="J96:L98" si="20">G96/D96*100</f>
        <v>241.60975999999999</v>
      </c>
      <c r="K96" s="20">
        <f t="shared" si="20"/>
        <v>241.60975999999999</v>
      </c>
      <c r="L96" s="20" t="e">
        <f t="shared" si="20"/>
        <v>#DIV/0!</v>
      </c>
      <c r="M96" s="7"/>
    </row>
    <row r="97" spans="1:13" ht="173.25" x14ac:dyDescent="0.25">
      <c r="A97" s="69" t="s">
        <v>401</v>
      </c>
      <c r="B97" s="67" t="s">
        <v>19</v>
      </c>
      <c r="C97" s="68" t="s">
        <v>402</v>
      </c>
      <c r="D97" s="64">
        <f t="shared" si="17"/>
        <v>50000</v>
      </c>
      <c r="E97" s="27">
        <v>50000</v>
      </c>
      <c r="F97" s="27"/>
      <c r="G97" s="20">
        <f t="shared" si="19"/>
        <v>120804.88</v>
      </c>
      <c r="H97" s="27">
        <v>120804.88</v>
      </c>
      <c r="I97" s="27"/>
      <c r="J97" s="20">
        <f t="shared" si="20"/>
        <v>241.60975999999999</v>
      </c>
      <c r="K97" s="20">
        <f t="shared" si="20"/>
        <v>241.60975999999999</v>
      </c>
      <c r="L97" s="20" t="e">
        <f t="shared" si="20"/>
        <v>#DIV/0!</v>
      </c>
      <c r="M97" s="7"/>
    </row>
    <row r="98" spans="1:13" ht="31.5" x14ac:dyDescent="0.25">
      <c r="A98" s="48" t="s">
        <v>122</v>
      </c>
      <c r="B98" s="49" t="s">
        <v>19</v>
      </c>
      <c r="C98" s="50" t="s">
        <v>123</v>
      </c>
      <c r="D98" s="51">
        <f t="shared" ref="D98:D143" si="21">E98+F98</f>
        <v>255000</v>
      </c>
      <c r="E98" s="51">
        <f t="shared" ref="E98:F98" si="22">E102+E99</f>
        <v>5000</v>
      </c>
      <c r="F98" s="51">
        <f t="shared" si="22"/>
        <v>250000</v>
      </c>
      <c r="G98" s="55">
        <f t="shared" si="19"/>
        <v>-837248.25</v>
      </c>
      <c r="H98" s="51">
        <f>H102+H99</f>
        <v>83139.149999999994</v>
      </c>
      <c r="I98" s="51">
        <f>I102+I100+I101+I104</f>
        <v>-920387.4</v>
      </c>
      <c r="J98" s="55">
        <f t="shared" si="20"/>
        <v>-328.33264705882351</v>
      </c>
      <c r="K98" s="55">
        <f t="shared" si="20"/>
        <v>1662.7829999999999</v>
      </c>
      <c r="L98" s="55">
        <f t="shared" si="20"/>
        <v>-368.15496000000002</v>
      </c>
      <c r="M98" s="7"/>
    </row>
    <row r="99" spans="1:13" ht="15.75" x14ac:dyDescent="0.25">
      <c r="A99" s="24" t="s">
        <v>124</v>
      </c>
      <c r="B99" s="25" t="s">
        <v>19</v>
      </c>
      <c r="C99" s="26" t="s">
        <v>125</v>
      </c>
      <c r="D99" s="27">
        <f t="shared" si="21"/>
        <v>0</v>
      </c>
      <c r="E99" s="27">
        <f>E100+E101</f>
        <v>0</v>
      </c>
      <c r="F99" s="27">
        <f>F100+F101</f>
        <v>0</v>
      </c>
      <c r="G99" s="20">
        <f t="shared" si="19"/>
        <v>-890775.35</v>
      </c>
      <c r="H99" s="27">
        <f>H100+H101</f>
        <v>83139.149999999994</v>
      </c>
      <c r="I99" s="27">
        <f>I100+I101</f>
        <v>-973914.5</v>
      </c>
      <c r="J99" s="27"/>
      <c r="K99" s="27"/>
      <c r="L99" s="27"/>
      <c r="M99" s="7"/>
    </row>
    <row r="100" spans="1:13" ht="15.75" x14ac:dyDescent="0.25">
      <c r="A100" s="24" t="s">
        <v>124</v>
      </c>
      <c r="B100" s="25" t="s">
        <v>19</v>
      </c>
      <c r="C100" s="26" t="s">
        <v>340</v>
      </c>
      <c r="D100" s="27">
        <f t="shared" si="21"/>
        <v>0</v>
      </c>
      <c r="E100" s="27"/>
      <c r="F100" s="27"/>
      <c r="G100" s="20">
        <f t="shared" si="19"/>
        <v>83139.149999999994</v>
      </c>
      <c r="H100" s="27">
        <v>83139.149999999994</v>
      </c>
      <c r="I100" s="27"/>
      <c r="J100" s="20" t="e">
        <f t="shared" ref="J100:L106" si="23">G100/D100*100</f>
        <v>#DIV/0!</v>
      </c>
      <c r="K100" s="27"/>
      <c r="L100" s="27"/>
      <c r="M100" s="7"/>
    </row>
    <row r="101" spans="1:13" ht="47.25" x14ac:dyDescent="0.25">
      <c r="A101" s="24" t="s">
        <v>126</v>
      </c>
      <c r="B101" s="25" t="s">
        <v>19</v>
      </c>
      <c r="C101" s="26" t="s">
        <v>336</v>
      </c>
      <c r="D101" s="27">
        <f t="shared" si="21"/>
        <v>0</v>
      </c>
      <c r="E101" s="27"/>
      <c r="F101" s="27"/>
      <c r="G101" s="20">
        <f t="shared" si="19"/>
        <v>-973914.5</v>
      </c>
      <c r="H101" s="27"/>
      <c r="I101" s="27">
        <v>-973914.5</v>
      </c>
      <c r="J101" s="20" t="e">
        <f t="shared" si="23"/>
        <v>#DIV/0!</v>
      </c>
      <c r="K101" s="27"/>
      <c r="L101" s="27"/>
      <c r="M101" s="7"/>
    </row>
    <row r="102" spans="1:13" ht="15.75" x14ac:dyDescent="0.25">
      <c r="A102" s="24" t="s">
        <v>127</v>
      </c>
      <c r="B102" s="25" t="s">
        <v>19</v>
      </c>
      <c r="C102" s="26" t="s">
        <v>128</v>
      </c>
      <c r="D102" s="27">
        <f t="shared" si="21"/>
        <v>255000</v>
      </c>
      <c r="E102" s="27">
        <f t="shared" ref="E102:H102" si="24">SUM(E103:E104)</f>
        <v>5000</v>
      </c>
      <c r="F102" s="27">
        <f t="shared" si="24"/>
        <v>250000</v>
      </c>
      <c r="G102" s="20">
        <f t="shared" si="19"/>
        <v>0</v>
      </c>
      <c r="H102" s="27">
        <f t="shared" si="24"/>
        <v>0</v>
      </c>
      <c r="I102" s="27"/>
      <c r="J102" s="20">
        <f t="shared" si="23"/>
        <v>0</v>
      </c>
      <c r="K102" s="20">
        <f t="shared" si="23"/>
        <v>0</v>
      </c>
      <c r="L102" s="20">
        <f t="shared" si="23"/>
        <v>0</v>
      </c>
      <c r="M102" s="7"/>
    </row>
    <row r="103" spans="1:13" ht="31.5" x14ac:dyDescent="0.25">
      <c r="A103" s="24" t="s">
        <v>129</v>
      </c>
      <c r="B103" s="25" t="s">
        <v>19</v>
      </c>
      <c r="C103" s="26" t="s">
        <v>130</v>
      </c>
      <c r="D103" s="27">
        <f t="shared" si="21"/>
        <v>5000</v>
      </c>
      <c r="E103" s="27">
        <v>5000</v>
      </c>
      <c r="F103" s="27"/>
      <c r="G103" s="20">
        <f t="shared" si="19"/>
        <v>0</v>
      </c>
      <c r="H103" s="27"/>
      <c r="I103" s="27"/>
      <c r="J103" s="20">
        <f t="shared" si="23"/>
        <v>0</v>
      </c>
      <c r="K103" s="20">
        <f t="shared" si="23"/>
        <v>0</v>
      </c>
      <c r="L103" s="20" t="e">
        <f t="shared" si="23"/>
        <v>#DIV/0!</v>
      </c>
      <c r="M103" s="7"/>
    </row>
    <row r="104" spans="1:13" ht="31.5" x14ac:dyDescent="0.25">
      <c r="A104" s="24" t="s">
        <v>131</v>
      </c>
      <c r="B104" s="25" t="s">
        <v>19</v>
      </c>
      <c r="C104" s="26" t="s">
        <v>407</v>
      </c>
      <c r="D104" s="27">
        <f t="shared" si="21"/>
        <v>250000</v>
      </c>
      <c r="E104" s="27"/>
      <c r="F104" s="27">
        <v>250000</v>
      </c>
      <c r="G104" s="20">
        <f t="shared" si="19"/>
        <v>53527.1</v>
      </c>
      <c r="H104" s="27"/>
      <c r="I104" s="27">
        <v>53527.1</v>
      </c>
      <c r="J104" s="20">
        <f t="shared" si="23"/>
        <v>21.41084</v>
      </c>
      <c r="K104" s="20" t="e">
        <f t="shared" si="23"/>
        <v>#DIV/0!</v>
      </c>
      <c r="L104" s="20">
        <f t="shared" si="23"/>
        <v>21.41084</v>
      </c>
      <c r="M104" s="7"/>
    </row>
    <row r="105" spans="1:13" ht="31.5" x14ac:dyDescent="0.25">
      <c r="A105" s="48" t="s">
        <v>132</v>
      </c>
      <c r="B105" s="49" t="s">
        <v>19</v>
      </c>
      <c r="C105" s="50" t="s">
        <v>133</v>
      </c>
      <c r="D105" s="51">
        <f t="shared" ref="D105:I105" si="25">D106+D141</f>
        <v>386801200</v>
      </c>
      <c r="E105" s="51">
        <f t="shared" si="25"/>
        <v>364440700</v>
      </c>
      <c r="F105" s="51">
        <f t="shared" si="25"/>
        <v>45820600</v>
      </c>
      <c r="G105" s="51">
        <f t="shared" si="25"/>
        <v>252611533.76999998</v>
      </c>
      <c r="H105" s="51">
        <f t="shared" si="25"/>
        <v>238904084.81</v>
      </c>
      <c r="I105" s="51">
        <f t="shared" si="25"/>
        <v>28001701.219999999</v>
      </c>
      <c r="J105" s="55">
        <f t="shared" si="23"/>
        <v>65.307846451872436</v>
      </c>
      <c r="K105" s="55">
        <f t="shared" si="23"/>
        <v>65.553623623815895</v>
      </c>
      <c r="L105" s="55">
        <f t="shared" si="23"/>
        <v>61.111598756891006</v>
      </c>
      <c r="M105" s="7"/>
    </row>
    <row r="106" spans="1:13" ht="78.75" x14ac:dyDescent="0.25">
      <c r="A106" s="48" t="s">
        <v>134</v>
      </c>
      <c r="B106" s="49" t="s">
        <v>19</v>
      </c>
      <c r="C106" s="50" t="s">
        <v>135</v>
      </c>
      <c r="D106" s="51">
        <f>D107+D113+D119+D134</f>
        <v>392323100</v>
      </c>
      <c r="E106" s="51">
        <f>E107+E113+E119+E134</f>
        <v>369962600</v>
      </c>
      <c r="F106" s="51">
        <f>F107+F113+F119+F135</f>
        <v>43820600</v>
      </c>
      <c r="G106" s="51">
        <f>G107+G113+G119</f>
        <v>258144796.39999998</v>
      </c>
      <c r="H106" s="51">
        <f>H107+H113+H119+H135</f>
        <v>244433447.44</v>
      </c>
      <c r="I106" s="51">
        <f>I107+I113+I119+I135</f>
        <v>28005601.219999999</v>
      </c>
      <c r="J106" s="51">
        <f t="shared" si="23"/>
        <v>65.799030543957258</v>
      </c>
      <c r="K106" s="51">
        <f t="shared" si="23"/>
        <v>66.069772306714242</v>
      </c>
      <c r="L106" s="51">
        <f t="shared" si="23"/>
        <v>61.120110212437197</v>
      </c>
      <c r="M106" s="7"/>
    </row>
    <row r="107" spans="1:13" ht="31.5" x14ac:dyDescent="0.25">
      <c r="A107" s="24" t="s">
        <v>136</v>
      </c>
      <c r="B107" s="25" t="s">
        <v>19</v>
      </c>
      <c r="C107" s="26" t="s">
        <v>411</v>
      </c>
      <c r="D107" s="27">
        <f>D108</f>
        <v>151854100</v>
      </c>
      <c r="E107" s="27">
        <f>E108+E112</f>
        <v>137534300</v>
      </c>
      <c r="F107" s="27">
        <f>F108+F112</f>
        <v>33934500</v>
      </c>
      <c r="G107" s="27">
        <f>G108</f>
        <v>107252150</v>
      </c>
      <c r="H107" s="27">
        <f>H108+H112</f>
        <v>96989050</v>
      </c>
      <c r="I107" s="27">
        <f>I108+I112</f>
        <v>23447150</v>
      </c>
      <c r="J107" s="20">
        <f t="shared" ref="J107:L112" si="26">G107/D107*100</f>
        <v>70.628418989016424</v>
      </c>
      <c r="K107" s="20">
        <f t="shared" si="26"/>
        <v>70.519899399640678</v>
      </c>
      <c r="L107" s="20">
        <f t="shared" si="26"/>
        <v>69.095315976366237</v>
      </c>
      <c r="M107" s="7"/>
    </row>
    <row r="108" spans="1:13" ht="31.5" x14ac:dyDescent="0.25">
      <c r="A108" s="24" t="s">
        <v>137</v>
      </c>
      <c r="B108" s="25" t="s">
        <v>19</v>
      </c>
      <c r="C108" s="26" t="s">
        <v>412</v>
      </c>
      <c r="D108" s="27">
        <f>D109+D110+D112</f>
        <v>151854100</v>
      </c>
      <c r="E108" s="27">
        <f t="shared" ref="E108:I108" si="27">E109+E110</f>
        <v>134079700</v>
      </c>
      <c r="F108" s="27">
        <f t="shared" si="27"/>
        <v>33934500</v>
      </c>
      <c r="G108" s="27">
        <f>G109+G110+G112</f>
        <v>107252150</v>
      </c>
      <c r="H108" s="27">
        <f t="shared" si="27"/>
        <v>93534450</v>
      </c>
      <c r="I108" s="27">
        <f t="shared" si="27"/>
        <v>23447150</v>
      </c>
      <c r="J108" s="20">
        <f t="shared" si="26"/>
        <v>70.628418989016424</v>
      </c>
      <c r="K108" s="20">
        <f t="shared" si="26"/>
        <v>69.760336575932087</v>
      </c>
      <c r="L108" s="20">
        <f t="shared" si="26"/>
        <v>69.095315976366237</v>
      </c>
      <c r="M108" s="7"/>
    </row>
    <row r="109" spans="1:13" ht="47.25" x14ac:dyDescent="0.25">
      <c r="A109" s="24" t="s">
        <v>138</v>
      </c>
      <c r="B109" s="25" t="s">
        <v>19</v>
      </c>
      <c r="C109" s="26" t="s">
        <v>413</v>
      </c>
      <c r="D109" s="27">
        <f t="shared" si="21"/>
        <v>134079700</v>
      </c>
      <c r="E109" s="27">
        <v>134079700</v>
      </c>
      <c r="F109" s="27"/>
      <c r="G109" s="20">
        <f t="shared" si="19"/>
        <v>93534450</v>
      </c>
      <c r="H109" s="27">
        <v>93534450</v>
      </c>
      <c r="I109" s="27"/>
      <c r="J109" s="20">
        <f t="shared" si="26"/>
        <v>69.760336575932087</v>
      </c>
      <c r="K109" s="20">
        <f t="shared" si="26"/>
        <v>69.760336575932087</v>
      </c>
      <c r="L109" s="20" t="e">
        <f t="shared" si="26"/>
        <v>#DIV/0!</v>
      </c>
      <c r="M109" s="7"/>
    </row>
    <row r="110" spans="1:13" ht="47.25" x14ac:dyDescent="0.25">
      <c r="A110" s="24" t="s">
        <v>139</v>
      </c>
      <c r="B110" s="25" t="s">
        <v>19</v>
      </c>
      <c r="C110" s="26" t="s">
        <v>414</v>
      </c>
      <c r="D110" s="27">
        <f>E110+F110-21614700+2000000</f>
        <v>14319800</v>
      </c>
      <c r="E110" s="27"/>
      <c r="F110" s="27">
        <v>33934500</v>
      </c>
      <c r="G110" s="20">
        <f>H110+I110-13184050</f>
        <v>10263100</v>
      </c>
      <c r="H110" s="27"/>
      <c r="I110" s="27">
        <v>23447150</v>
      </c>
      <c r="J110" s="20">
        <f t="shared" si="26"/>
        <v>71.67069372477269</v>
      </c>
      <c r="K110" s="20" t="e">
        <f t="shared" si="26"/>
        <v>#DIV/0!</v>
      </c>
      <c r="L110" s="20">
        <f t="shared" si="26"/>
        <v>69.095315976366237</v>
      </c>
      <c r="M110" s="7"/>
    </row>
    <row r="111" spans="1:13" ht="47.25" x14ac:dyDescent="0.25">
      <c r="A111" s="24" t="s">
        <v>140</v>
      </c>
      <c r="B111" s="25" t="s">
        <v>19</v>
      </c>
      <c r="C111" s="26" t="s">
        <v>415</v>
      </c>
      <c r="D111" s="27">
        <f t="shared" si="21"/>
        <v>0</v>
      </c>
      <c r="E111" s="27"/>
      <c r="F111" s="27"/>
      <c r="G111" s="20">
        <f t="shared" si="19"/>
        <v>0</v>
      </c>
      <c r="H111" s="27"/>
      <c r="I111" s="27"/>
      <c r="J111" s="27"/>
      <c r="K111" s="27"/>
      <c r="L111" s="27"/>
      <c r="M111" s="7"/>
    </row>
    <row r="112" spans="1:13" ht="63" x14ac:dyDescent="0.25">
      <c r="A112" s="24" t="s">
        <v>141</v>
      </c>
      <c r="B112" s="25" t="s">
        <v>19</v>
      </c>
      <c r="C112" s="26" t="s">
        <v>416</v>
      </c>
      <c r="D112" s="27">
        <f t="shared" si="21"/>
        <v>3454600</v>
      </c>
      <c r="E112" s="27">
        <v>3454600</v>
      </c>
      <c r="F112" s="27"/>
      <c r="G112" s="20">
        <f t="shared" si="19"/>
        <v>3454600</v>
      </c>
      <c r="H112" s="27">
        <v>968000</v>
      </c>
      <c r="I112" s="27"/>
      <c r="J112" s="20">
        <f t="shared" si="26"/>
        <v>100</v>
      </c>
      <c r="K112" s="27"/>
      <c r="L112" s="27"/>
      <c r="M112" s="7"/>
    </row>
    <row r="113" spans="1:13" ht="47.25" x14ac:dyDescent="0.25">
      <c r="A113" s="48" t="s">
        <v>142</v>
      </c>
      <c r="B113" s="49" t="s">
        <v>19</v>
      </c>
      <c r="C113" s="50" t="s">
        <v>417</v>
      </c>
      <c r="D113" s="51">
        <f t="shared" si="21"/>
        <v>65297300</v>
      </c>
      <c r="E113" s="51">
        <f>E115+E116+E114</f>
        <v>56286400</v>
      </c>
      <c r="F113" s="51">
        <f t="shared" ref="F113" si="28">F115+F116</f>
        <v>9010900</v>
      </c>
      <c r="G113" s="55">
        <f t="shared" si="19"/>
        <v>41191036.010000005</v>
      </c>
      <c r="H113" s="51">
        <f>H115+H116+H114</f>
        <v>37161736.010000005</v>
      </c>
      <c r="I113" s="51">
        <f>I115+I116+I114</f>
        <v>4029300</v>
      </c>
      <c r="J113" s="55">
        <f>G113/D113*100</f>
        <v>63.082295914226172</v>
      </c>
      <c r="K113" s="55">
        <f>H113/E113*100</f>
        <v>66.022584514198826</v>
      </c>
      <c r="L113" s="55">
        <f>I113/F113*100</f>
        <v>44.715844144314111</v>
      </c>
      <c r="M113" s="7"/>
    </row>
    <row r="114" spans="1:13" ht="31.5" x14ac:dyDescent="0.25">
      <c r="A114" s="24" t="s">
        <v>352</v>
      </c>
      <c r="B114" s="25" t="s">
        <v>19</v>
      </c>
      <c r="C114" s="26" t="s">
        <v>418</v>
      </c>
      <c r="D114" s="27">
        <f t="shared" si="21"/>
        <v>2758000</v>
      </c>
      <c r="E114" s="27">
        <v>2758000</v>
      </c>
      <c r="F114" s="27"/>
      <c r="G114" s="20">
        <f t="shared" si="19"/>
        <v>579180.19999999995</v>
      </c>
      <c r="H114" s="27"/>
      <c r="I114" s="27"/>
      <c r="J114" s="27"/>
      <c r="K114" s="27"/>
      <c r="L114" s="27"/>
      <c r="M114" s="7"/>
    </row>
    <row r="115" spans="1:13" ht="78.75" x14ac:dyDescent="0.25">
      <c r="A115" s="24" t="s">
        <v>337</v>
      </c>
      <c r="B115" s="25" t="s">
        <v>19</v>
      </c>
      <c r="C115" s="26" t="s">
        <v>419</v>
      </c>
      <c r="D115" s="27">
        <f t="shared" si="21"/>
        <v>0</v>
      </c>
      <c r="E115" s="27"/>
      <c r="F115" s="27"/>
      <c r="G115" s="20">
        <f t="shared" si="19"/>
        <v>0</v>
      </c>
      <c r="H115" s="27"/>
      <c r="I115" s="27"/>
      <c r="J115" s="27"/>
      <c r="K115" s="27"/>
      <c r="L115" s="27"/>
      <c r="M115" s="7"/>
    </row>
    <row r="116" spans="1:13" ht="15.75" x14ac:dyDescent="0.25">
      <c r="A116" s="24" t="s">
        <v>143</v>
      </c>
      <c r="B116" s="25" t="s">
        <v>19</v>
      </c>
      <c r="C116" s="26" t="s">
        <v>420</v>
      </c>
      <c r="D116" s="27">
        <f t="shared" si="21"/>
        <v>62539300</v>
      </c>
      <c r="E116" s="27">
        <f t="shared" ref="E116:I116" si="29">E117+E118</f>
        <v>53528400</v>
      </c>
      <c r="F116" s="27">
        <f t="shared" si="29"/>
        <v>9010900</v>
      </c>
      <c r="G116" s="20">
        <f t="shared" si="19"/>
        <v>40611855.810000002</v>
      </c>
      <c r="H116" s="27">
        <f t="shared" si="29"/>
        <v>36582555.810000002</v>
      </c>
      <c r="I116" s="27">
        <f t="shared" si="29"/>
        <v>4029300</v>
      </c>
      <c r="J116" s="20">
        <f t="shared" ref="J116:L118" si="30">G116/D116*100</f>
        <v>64.938136195959984</v>
      </c>
      <c r="K116" s="20">
        <f t="shared" si="30"/>
        <v>68.342330071513445</v>
      </c>
      <c r="L116" s="20">
        <f t="shared" si="30"/>
        <v>44.715844144314111</v>
      </c>
      <c r="M116" s="7"/>
    </row>
    <row r="117" spans="1:13" ht="31.5" x14ac:dyDescent="0.25">
      <c r="A117" s="24" t="s">
        <v>144</v>
      </c>
      <c r="B117" s="25" t="s">
        <v>19</v>
      </c>
      <c r="C117" s="26" t="s">
        <v>421</v>
      </c>
      <c r="D117" s="27">
        <f t="shared" si="21"/>
        <v>53528400</v>
      </c>
      <c r="E117" s="27">
        <v>53528400</v>
      </c>
      <c r="F117" s="27"/>
      <c r="G117" s="20">
        <f t="shared" si="19"/>
        <v>36582555.810000002</v>
      </c>
      <c r="H117" s="27">
        <v>32749765.84</v>
      </c>
      <c r="I117" s="27"/>
      <c r="J117" s="20">
        <f t="shared" si="30"/>
        <v>68.342330071513445</v>
      </c>
      <c r="K117" s="20">
        <f t="shared" si="30"/>
        <v>68.342330071513445</v>
      </c>
      <c r="L117" s="20" t="e">
        <f t="shared" si="30"/>
        <v>#DIV/0!</v>
      </c>
      <c r="M117" s="7"/>
    </row>
    <row r="118" spans="1:13" ht="31.5" x14ac:dyDescent="0.25">
      <c r="A118" s="24" t="s">
        <v>145</v>
      </c>
      <c r="B118" s="25" t="s">
        <v>19</v>
      </c>
      <c r="C118" s="26" t="s">
        <v>422</v>
      </c>
      <c r="D118" s="27">
        <f t="shared" si="21"/>
        <v>9010900</v>
      </c>
      <c r="E118" s="27"/>
      <c r="F118" s="27">
        <v>9010900</v>
      </c>
      <c r="G118" s="20">
        <f t="shared" si="19"/>
        <v>4029300</v>
      </c>
      <c r="H118" s="27"/>
      <c r="I118" s="27">
        <v>442100</v>
      </c>
      <c r="J118" s="20">
        <f t="shared" si="30"/>
        <v>44.715844144314111</v>
      </c>
      <c r="K118" s="27"/>
      <c r="L118" s="27"/>
      <c r="M118" s="7"/>
    </row>
    <row r="119" spans="1:13" ht="31.5" x14ac:dyDescent="0.25">
      <c r="A119" s="48" t="s">
        <v>146</v>
      </c>
      <c r="B119" s="49" t="s">
        <v>19</v>
      </c>
      <c r="C119" s="50" t="s">
        <v>423</v>
      </c>
      <c r="D119" s="51">
        <f t="shared" si="21"/>
        <v>173171700</v>
      </c>
      <c r="E119" s="51">
        <f>E120+E122+E124+E126+E129+E131+E132</f>
        <v>172296500</v>
      </c>
      <c r="F119" s="51">
        <f>F120+F122+F124+F126+F129+F131+F132</f>
        <v>875200</v>
      </c>
      <c r="G119" s="55">
        <f t="shared" si="19"/>
        <v>109701610.39</v>
      </c>
      <c r="H119" s="51">
        <f>H120+H122+H124+H126+H129+H131+H132</f>
        <v>109172459.17</v>
      </c>
      <c r="I119" s="27">
        <f>I120+I122+I124+I126+I129+I131+I132</f>
        <v>529151.22</v>
      </c>
      <c r="J119" s="55">
        <f>G119/D119*100</f>
        <v>63.348463051410832</v>
      </c>
      <c r="K119" s="55">
        <f>H119/E119*100</f>
        <v>63.36313225747476</v>
      </c>
      <c r="L119" s="55">
        <f>I119/F119*100</f>
        <v>60.460605575868364</v>
      </c>
      <c r="M119" s="7"/>
    </row>
    <row r="120" spans="1:13" ht="94.5" x14ac:dyDescent="0.25">
      <c r="A120" s="24" t="s">
        <v>147</v>
      </c>
      <c r="B120" s="25" t="s">
        <v>19</v>
      </c>
      <c r="C120" s="26" t="s">
        <v>424</v>
      </c>
      <c r="D120" s="27">
        <f t="shared" si="21"/>
        <v>0</v>
      </c>
      <c r="E120" s="27">
        <f>E121</f>
        <v>0</v>
      </c>
      <c r="F120" s="27">
        <f>F121</f>
        <v>0</v>
      </c>
      <c r="G120" s="20">
        <f t="shared" si="19"/>
        <v>0</v>
      </c>
      <c r="H120" s="27">
        <f>H121</f>
        <v>0</v>
      </c>
      <c r="I120" s="27">
        <f>I121</f>
        <v>0</v>
      </c>
      <c r="J120" s="27"/>
      <c r="K120" s="27"/>
      <c r="L120" s="27"/>
      <c r="M120" s="7"/>
    </row>
    <row r="121" spans="1:13" ht="110.25" x14ac:dyDescent="0.25">
      <c r="A121" s="24" t="s">
        <v>148</v>
      </c>
      <c r="B121" s="25" t="s">
        <v>19</v>
      </c>
      <c r="C121" s="26" t="s">
        <v>425</v>
      </c>
      <c r="D121" s="27">
        <f t="shared" si="21"/>
        <v>0</v>
      </c>
      <c r="E121" s="27"/>
      <c r="F121" s="27"/>
      <c r="G121" s="20">
        <f t="shared" si="19"/>
        <v>0</v>
      </c>
      <c r="H121" s="27"/>
      <c r="I121" s="27"/>
      <c r="J121" s="27"/>
      <c r="K121" s="27"/>
      <c r="L121" s="27"/>
      <c r="M121" s="7"/>
    </row>
    <row r="122" spans="1:13" ht="63" x14ac:dyDescent="0.25">
      <c r="A122" s="24" t="s">
        <v>149</v>
      </c>
      <c r="B122" s="25" t="s">
        <v>19</v>
      </c>
      <c r="C122" s="26" t="s">
        <v>426</v>
      </c>
      <c r="D122" s="27">
        <f t="shared" si="21"/>
        <v>776900</v>
      </c>
      <c r="E122" s="27">
        <f>E123</f>
        <v>0</v>
      </c>
      <c r="F122" s="27">
        <f>F123</f>
        <v>776900</v>
      </c>
      <c r="G122" s="20">
        <f t="shared" si="19"/>
        <v>469026.22</v>
      </c>
      <c r="H122" s="27">
        <f>H123</f>
        <v>0</v>
      </c>
      <c r="I122" s="27">
        <f>I123</f>
        <v>469026.22</v>
      </c>
      <c r="J122" s="20">
        <f t="shared" ref="J122:L128" si="31">G122/D122*100</f>
        <v>60.371504698159349</v>
      </c>
      <c r="K122" s="20" t="e">
        <f t="shared" si="31"/>
        <v>#DIV/0!</v>
      </c>
      <c r="L122" s="20">
        <f t="shared" si="31"/>
        <v>60.371504698159349</v>
      </c>
      <c r="M122" s="7"/>
    </row>
    <row r="123" spans="1:13" ht="78.75" x14ac:dyDescent="0.25">
      <c r="A123" s="24" t="s">
        <v>150</v>
      </c>
      <c r="B123" s="25" t="s">
        <v>19</v>
      </c>
      <c r="C123" s="26" t="s">
        <v>427</v>
      </c>
      <c r="D123" s="27">
        <f t="shared" si="21"/>
        <v>776900</v>
      </c>
      <c r="E123" s="27"/>
      <c r="F123" s="27">
        <v>777600</v>
      </c>
      <c r="G123" s="20">
        <f t="shared" si="19"/>
        <v>469026.22</v>
      </c>
      <c r="H123" s="27">
        <v>0</v>
      </c>
      <c r="I123" s="27">
        <v>406485.43</v>
      </c>
      <c r="J123" s="20">
        <f t="shared" si="31"/>
        <v>60.371504698159349</v>
      </c>
      <c r="K123" s="20" t="e">
        <f t="shared" si="31"/>
        <v>#DIV/0!</v>
      </c>
      <c r="L123" s="20">
        <f t="shared" si="31"/>
        <v>60.371504698159349</v>
      </c>
      <c r="M123" s="7"/>
    </row>
    <row r="124" spans="1:13" ht="78.75" x14ac:dyDescent="0.25">
      <c r="A124" s="24" t="s">
        <v>151</v>
      </c>
      <c r="B124" s="25" t="s">
        <v>19</v>
      </c>
      <c r="C124" s="26" t="s">
        <v>428</v>
      </c>
      <c r="D124" s="27">
        <f t="shared" si="21"/>
        <v>12565800</v>
      </c>
      <c r="E124" s="27">
        <f>E125</f>
        <v>12565800</v>
      </c>
      <c r="F124" s="27">
        <f>F125</f>
        <v>0</v>
      </c>
      <c r="G124" s="20">
        <f t="shared" si="19"/>
        <v>7733057.1500000004</v>
      </c>
      <c r="H124" s="27">
        <f>H125</f>
        <v>7733057.1500000004</v>
      </c>
      <c r="I124" s="27">
        <f>I125</f>
        <v>0</v>
      </c>
      <c r="J124" s="20">
        <f t="shared" si="31"/>
        <v>61.540507966066627</v>
      </c>
      <c r="K124" s="20">
        <f t="shared" si="31"/>
        <v>61.540507966066627</v>
      </c>
      <c r="L124" s="20" t="e">
        <f t="shared" si="31"/>
        <v>#DIV/0!</v>
      </c>
      <c r="M124" s="7"/>
    </row>
    <row r="125" spans="1:13" ht="78.75" x14ac:dyDescent="0.25">
      <c r="A125" s="24" t="s">
        <v>152</v>
      </c>
      <c r="B125" s="25" t="s">
        <v>19</v>
      </c>
      <c r="C125" s="26" t="s">
        <v>429</v>
      </c>
      <c r="D125" s="27">
        <f t="shared" si="21"/>
        <v>12565800</v>
      </c>
      <c r="E125" s="27">
        <v>12565800</v>
      </c>
      <c r="F125" s="27"/>
      <c r="G125" s="20">
        <f t="shared" si="19"/>
        <v>7733057.1500000004</v>
      </c>
      <c r="H125" s="27">
        <v>6782548.4500000002</v>
      </c>
      <c r="I125" s="27"/>
      <c r="J125" s="20">
        <f t="shared" si="31"/>
        <v>61.540507966066627</v>
      </c>
      <c r="K125" s="20">
        <f t="shared" si="31"/>
        <v>61.540507966066627</v>
      </c>
      <c r="L125" s="20" t="e">
        <f t="shared" si="31"/>
        <v>#DIV/0!</v>
      </c>
      <c r="M125" s="7"/>
    </row>
    <row r="126" spans="1:13" ht="63" x14ac:dyDescent="0.25">
      <c r="A126" s="24" t="s">
        <v>153</v>
      </c>
      <c r="B126" s="25" t="s">
        <v>19</v>
      </c>
      <c r="C126" s="26" t="s">
        <v>430</v>
      </c>
      <c r="D126" s="27">
        <f t="shared" si="21"/>
        <v>7520500</v>
      </c>
      <c r="E126" s="27">
        <f>E127+E128</f>
        <v>7422200</v>
      </c>
      <c r="F126" s="27">
        <f>F127+F128</f>
        <v>98300</v>
      </c>
      <c r="G126" s="20">
        <f t="shared" si="19"/>
        <v>4443527.0199999996</v>
      </c>
      <c r="H126" s="27">
        <f>H127+H128</f>
        <v>4383402.0199999996</v>
      </c>
      <c r="I126" s="27">
        <f>I127+I128</f>
        <v>60125</v>
      </c>
      <c r="J126" s="20">
        <f t="shared" si="31"/>
        <v>59.085526494249052</v>
      </c>
      <c r="K126" s="20">
        <f t="shared" si="31"/>
        <v>59.057988467031329</v>
      </c>
      <c r="L126" s="20">
        <f t="shared" si="31"/>
        <v>61.164801627670393</v>
      </c>
      <c r="M126" s="7"/>
    </row>
    <row r="127" spans="1:13" ht="78.75" x14ac:dyDescent="0.25">
      <c r="A127" s="24" t="s">
        <v>154</v>
      </c>
      <c r="B127" s="25" t="s">
        <v>19</v>
      </c>
      <c r="C127" s="26" t="s">
        <v>431</v>
      </c>
      <c r="D127" s="27">
        <f t="shared" si="21"/>
        <v>7422200</v>
      </c>
      <c r="E127" s="27">
        <v>7422200</v>
      </c>
      <c r="F127" s="27"/>
      <c r="G127" s="20">
        <f t="shared" si="19"/>
        <v>4383402.0199999996</v>
      </c>
      <c r="H127" s="27">
        <v>4061397.02</v>
      </c>
      <c r="I127" s="27"/>
      <c r="J127" s="20">
        <f t="shared" si="31"/>
        <v>59.057988467031329</v>
      </c>
      <c r="K127" s="20">
        <f t="shared" si="31"/>
        <v>59.057988467031329</v>
      </c>
      <c r="L127" s="20" t="e">
        <f t="shared" si="31"/>
        <v>#DIV/0!</v>
      </c>
      <c r="M127" s="7"/>
    </row>
    <row r="128" spans="1:13" ht="63" x14ac:dyDescent="0.25">
      <c r="A128" s="24" t="s">
        <v>155</v>
      </c>
      <c r="B128" s="25" t="s">
        <v>19</v>
      </c>
      <c r="C128" s="26" t="s">
        <v>434</v>
      </c>
      <c r="D128" s="27">
        <f t="shared" si="21"/>
        <v>98300</v>
      </c>
      <c r="E128" s="27"/>
      <c r="F128" s="27">
        <v>98300</v>
      </c>
      <c r="G128" s="20">
        <f t="shared" si="19"/>
        <v>60125</v>
      </c>
      <c r="H128" s="27"/>
      <c r="I128" s="27">
        <v>48100</v>
      </c>
      <c r="J128" s="20">
        <f t="shared" si="31"/>
        <v>61.164801627670393</v>
      </c>
      <c r="K128" s="20" t="e">
        <f t="shared" si="31"/>
        <v>#DIV/0!</v>
      </c>
      <c r="L128" s="20">
        <f t="shared" si="31"/>
        <v>61.164801627670393</v>
      </c>
      <c r="M128" s="7"/>
    </row>
    <row r="129" spans="1:13" ht="63" x14ac:dyDescent="0.25">
      <c r="A129" s="24" t="s">
        <v>156</v>
      </c>
      <c r="B129" s="25" t="s">
        <v>19</v>
      </c>
      <c r="C129" s="26" t="s">
        <v>432</v>
      </c>
      <c r="D129" s="27">
        <f t="shared" si="21"/>
        <v>51200</v>
      </c>
      <c r="E129" s="27">
        <f>E130</f>
        <v>51200</v>
      </c>
      <c r="F129" s="27"/>
      <c r="G129" s="20">
        <f t="shared" si="19"/>
        <v>0</v>
      </c>
      <c r="H129" s="27">
        <f>H130</f>
        <v>0</v>
      </c>
      <c r="I129" s="27"/>
      <c r="J129" s="27"/>
      <c r="K129" s="27"/>
      <c r="L129" s="27"/>
      <c r="M129" s="7"/>
    </row>
    <row r="130" spans="1:13" ht="78.75" x14ac:dyDescent="0.25">
      <c r="A130" s="24" t="s">
        <v>157</v>
      </c>
      <c r="B130" s="25" t="s">
        <v>19</v>
      </c>
      <c r="C130" s="26" t="s">
        <v>433</v>
      </c>
      <c r="D130" s="27">
        <f t="shared" si="21"/>
        <v>51200</v>
      </c>
      <c r="E130" s="27">
        <v>51200</v>
      </c>
      <c r="F130" s="27"/>
      <c r="G130" s="20">
        <f t="shared" si="19"/>
        <v>0</v>
      </c>
      <c r="H130" s="27"/>
      <c r="I130" s="27"/>
      <c r="J130" s="27"/>
      <c r="K130" s="27"/>
      <c r="L130" s="27"/>
      <c r="M130" s="7"/>
    </row>
    <row r="131" spans="1:13" ht="31.5" x14ac:dyDescent="0.25">
      <c r="A131" s="24" t="s">
        <v>356</v>
      </c>
      <c r="B131" s="25" t="s">
        <v>19</v>
      </c>
      <c r="C131" s="26" t="s">
        <v>435</v>
      </c>
      <c r="D131" s="27">
        <f t="shared" si="21"/>
        <v>8800</v>
      </c>
      <c r="E131" s="27">
        <v>8800</v>
      </c>
      <c r="F131" s="27"/>
      <c r="G131" s="20">
        <f t="shared" si="19"/>
        <v>8800</v>
      </c>
      <c r="H131" s="27">
        <v>8800</v>
      </c>
      <c r="I131" s="27"/>
      <c r="J131" s="20">
        <f t="shared" ref="J131" si="32">G131/D131*100</f>
        <v>100</v>
      </c>
      <c r="K131" s="27"/>
      <c r="L131" s="27"/>
      <c r="M131" s="7"/>
    </row>
    <row r="132" spans="1:13" ht="15.75" x14ac:dyDescent="0.25">
      <c r="A132" s="24" t="s">
        <v>158</v>
      </c>
      <c r="B132" s="25" t="s">
        <v>19</v>
      </c>
      <c r="C132" s="26" t="s">
        <v>436</v>
      </c>
      <c r="D132" s="27">
        <f t="shared" si="21"/>
        <v>152248500</v>
      </c>
      <c r="E132" s="27">
        <f>E133</f>
        <v>152248500</v>
      </c>
      <c r="F132" s="27"/>
      <c r="G132" s="20">
        <f t="shared" si="19"/>
        <v>97047200</v>
      </c>
      <c r="H132" s="27">
        <f>H133</f>
        <v>97047200</v>
      </c>
      <c r="I132" s="27"/>
      <c r="J132" s="20">
        <f t="shared" ref="J132:L135" si="33">G132/D132*100</f>
        <v>63.742631290291861</v>
      </c>
      <c r="K132" s="20">
        <f t="shared" si="33"/>
        <v>63.742631290291861</v>
      </c>
      <c r="L132" s="20" t="e">
        <f t="shared" si="33"/>
        <v>#DIV/0!</v>
      </c>
      <c r="M132" s="7"/>
    </row>
    <row r="133" spans="1:13" ht="31.5" x14ac:dyDescent="0.25">
      <c r="A133" s="24" t="s">
        <v>159</v>
      </c>
      <c r="B133" s="25" t="s">
        <v>19</v>
      </c>
      <c r="C133" s="26" t="s">
        <v>437</v>
      </c>
      <c r="D133" s="27">
        <f t="shared" si="21"/>
        <v>152248500</v>
      </c>
      <c r="E133" s="27">
        <v>152248500</v>
      </c>
      <c r="F133" s="27"/>
      <c r="G133" s="20">
        <f t="shared" si="19"/>
        <v>97047200</v>
      </c>
      <c r="H133" s="27">
        <v>90267200</v>
      </c>
      <c r="I133" s="27"/>
      <c r="J133" s="20">
        <f t="shared" si="33"/>
        <v>63.742631290291861</v>
      </c>
      <c r="K133" s="20">
        <f t="shared" si="33"/>
        <v>63.742631290291861</v>
      </c>
      <c r="L133" s="20" t="e">
        <f t="shared" si="33"/>
        <v>#DIV/0!</v>
      </c>
      <c r="M133" s="7"/>
    </row>
    <row r="134" spans="1:13" ht="15.75" x14ac:dyDescent="0.25">
      <c r="A134" s="24" t="s">
        <v>160</v>
      </c>
      <c r="B134" s="25" t="s">
        <v>19</v>
      </c>
      <c r="C134" s="26" t="s">
        <v>438</v>
      </c>
      <c r="D134" s="27">
        <f>D137</f>
        <v>2000000</v>
      </c>
      <c r="E134" s="27">
        <f>E135+E137</f>
        <v>3845400</v>
      </c>
      <c r="F134" s="27">
        <f>F135+F137</f>
        <v>2000000</v>
      </c>
      <c r="G134" s="20"/>
      <c r="H134" s="27">
        <f>H135+H137</f>
        <v>1110202.26</v>
      </c>
      <c r="I134" s="27">
        <f>I137</f>
        <v>0</v>
      </c>
      <c r="J134" s="20">
        <f t="shared" si="33"/>
        <v>0</v>
      </c>
      <c r="K134" s="20">
        <f t="shared" si="33"/>
        <v>28.870917459822127</v>
      </c>
      <c r="L134" s="20">
        <f t="shared" si="33"/>
        <v>0</v>
      </c>
      <c r="M134" s="7"/>
    </row>
    <row r="135" spans="1:13" ht="110.25" x14ac:dyDescent="0.25">
      <c r="A135" s="24" t="s">
        <v>161</v>
      </c>
      <c r="B135" s="25" t="s">
        <v>19</v>
      </c>
      <c r="C135" s="26" t="s">
        <v>439</v>
      </c>
      <c r="D135" s="27"/>
      <c r="E135" s="27">
        <f>E136</f>
        <v>1845400</v>
      </c>
      <c r="F135" s="27">
        <f>F136</f>
        <v>0</v>
      </c>
      <c r="G135" s="20"/>
      <c r="H135" s="27">
        <f>H136</f>
        <v>1110202.26</v>
      </c>
      <c r="I135" s="27">
        <f>I136</f>
        <v>0</v>
      </c>
      <c r="J135" s="20" t="e">
        <f t="shared" si="33"/>
        <v>#DIV/0!</v>
      </c>
      <c r="K135" s="20">
        <f t="shared" si="33"/>
        <v>60.160521296195945</v>
      </c>
      <c r="L135" s="20" t="e">
        <f t="shared" si="33"/>
        <v>#DIV/0!</v>
      </c>
      <c r="M135" s="7"/>
    </row>
    <row r="136" spans="1:13" ht="126" x14ac:dyDescent="0.25">
      <c r="A136" s="24" t="s">
        <v>162</v>
      </c>
      <c r="B136" s="25" t="s">
        <v>19</v>
      </c>
      <c r="C136" s="26" t="s">
        <v>440</v>
      </c>
      <c r="D136" s="27"/>
      <c r="E136" s="27">
        <v>1845400</v>
      </c>
      <c r="F136" s="27"/>
      <c r="G136" s="20"/>
      <c r="H136" s="27">
        <v>1110202.26</v>
      </c>
      <c r="I136" s="27"/>
      <c r="J136" s="27" t="e">
        <f t="shared" ref="J136:J140" si="34">G136/D136*100</f>
        <v>#DIV/0!</v>
      </c>
      <c r="K136" s="27">
        <f t="shared" ref="K136:K140" si="35">H136/E136*100</f>
        <v>60.160521296195945</v>
      </c>
      <c r="L136" s="27" t="e">
        <f t="shared" ref="L136:L140" si="36">I136/F136*100</f>
        <v>#DIV/0!</v>
      </c>
      <c r="M136" s="7"/>
    </row>
    <row r="137" spans="1:13" ht="15.75" x14ac:dyDescent="0.25">
      <c r="A137" s="24" t="s">
        <v>441</v>
      </c>
      <c r="B137" s="25" t="s">
        <v>19</v>
      </c>
      <c r="C137" s="26" t="s">
        <v>442</v>
      </c>
      <c r="D137" s="27">
        <f>E137</f>
        <v>2000000</v>
      </c>
      <c r="E137" s="27">
        <f>E138</f>
        <v>2000000</v>
      </c>
      <c r="F137" s="27">
        <f>F139</f>
        <v>2000000</v>
      </c>
      <c r="G137" s="20">
        <f t="shared" si="19"/>
        <v>0</v>
      </c>
      <c r="H137" s="27">
        <f>H138</f>
        <v>0</v>
      </c>
      <c r="I137" s="27">
        <f>I139</f>
        <v>0</v>
      </c>
      <c r="J137" s="27">
        <f t="shared" si="34"/>
        <v>0</v>
      </c>
      <c r="K137" s="27">
        <f t="shared" si="35"/>
        <v>0</v>
      </c>
      <c r="L137" s="27">
        <f t="shared" si="36"/>
        <v>0</v>
      </c>
      <c r="M137" s="7"/>
    </row>
    <row r="138" spans="1:13" ht="31.5" x14ac:dyDescent="0.25">
      <c r="A138" s="24" t="s">
        <v>448</v>
      </c>
      <c r="B138" s="25" t="s">
        <v>19</v>
      </c>
      <c r="C138" s="26" t="s">
        <v>443</v>
      </c>
      <c r="D138" s="27">
        <f>E138</f>
        <v>2000000</v>
      </c>
      <c r="E138" s="27">
        <v>2000000</v>
      </c>
      <c r="F138" s="27"/>
      <c r="G138" s="20">
        <f t="shared" si="19"/>
        <v>0</v>
      </c>
      <c r="H138" s="27"/>
      <c r="I138" s="27"/>
      <c r="J138" s="27">
        <f t="shared" si="34"/>
        <v>0</v>
      </c>
      <c r="K138" s="27">
        <f t="shared" si="35"/>
        <v>0</v>
      </c>
      <c r="L138" s="27" t="e">
        <f t="shared" si="36"/>
        <v>#DIV/0!</v>
      </c>
      <c r="M138" s="7"/>
    </row>
    <row r="139" spans="1:13" ht="31.5" x14ac:dyDescent="0.25">
      <c r="A139" s="24" t="s">
        <v>449</v>
      </c>
      <c r="B139" s="25" t="s">
        <v>19</v>
      </c>
      <c r="C139" s="26" t="s">
        <v>447</v>
      </c>
      <c r="D139" s="27"/>
      <c r="E139" s="27"/>
      <c r="F139" s="27">
        <v>2000000</v>
      </c>
      <c r="G139" s="20">
        <f>H139</f>
        <v>0</v>
      </c>
      <c r="H139" s="27"/>
      <c r="I139" s="27"/>
      <c r="J139" s="27" t="e">
        <f t="shared" si="34"/>
        <v>#DIV/0!</v>
      </c>
      <c r="K139" s="27" t="e">
        <f t="shared" si="35"/>
        <v>#DIV/0!</v>
      </c>
      <c r="L139" s="27">
        <f t="shared" si="36"/>
        <v>0</v>
      </c>
      <c r="M139" s="7"/>
    </row>
    <row r="140" spans="1:13" ht="63" x14ac:dyDescent="0.25">
      <c r="A140" s="24" t="s">
        <v>354</v>
      </c>
      <c r="B140" s="25" t="s">
        <v>19</v>
      </c>
      <c r="C140" s="26" t="s">
        <v>355</v>
      </c>
      <c r="D140" s="27">
        <f t="shared" si="21"/>
        <v>0</v>
      </c>
      <c r="E140" s="27"/>
      <c r="F140" s="27"/>
      <c r="G140" s="20">
        <f t="shared" si="19"/>
        <v>0</v>
      </c>
      <c r="H140" s="27"/>
      <c r="I140" s="27"/>
      <c r="J140" s="20" t="e">
        <f t="shared" si="34"/>
        <v>#DIV/0!</v>
      </c>
      <c r="K140" s="27" t="e">
        <f t="shared" si="35"/>
        <v>#DIV/0!</v>
      </c>
      <c r="L140" s="27" t="e">
        <f t="shared" si="36"/>
        <v>#DIV/0!</v>
      </c>
      <c r="M140" s="7"/>
    </row>
    <row r="141" spans="1:13" ht="94.5" x14ac:dyDescent="0.25">
      <c r="A141" s="24" t="s">
        <v>163</v>
      </c>
      <c r="B141" s="25" t="s">
        <v>19</v>
      </c>
      <c r="C141" s="26" t="s">
        <v>164</v>
      </c>
      <c r="D141" s="27">
        <f t="shared" si="21"/>
        <v>-5521900</v>
      </c>
      <c r="E141" s="27">
        <f>E142+E143</f>
        <v>-5521900</v>
      </c>
      <c r="F141" s="27">
        <f>F142+F143</f>
        <v>0</v>
      </c>
      <c r="G141" s="55">
        <f t="shared" si="19"/>
        <v>-5533262.6299999999</v>
      </c>
      <c r="H141" s="27">
        <f>H142+H143</f>
        <v>-5529362.6299999999</v>
      </c>
      <c r="I141" s="27">
        <f>I142+I143</f>
        <v>-3900</v>
      </c>
      <c r="J141" s="20">
        <f t="shared" ref="J141:L142" si="37">G141/D141*100</f>
        <v>100.20577391839764</v>
      </c>
      <c r="K141" s="20">
        <f t="shared" si="37"/>
        <v>100.13514605479999</v>
      </c>
      <c r="L141" s="20" t="e">
        <f t="shared" si="37"/>
        <v>#DIV/0!</v>
      </c>
      <c r="M141" s="7"/>
    </row>
    <row r="142" spans="1:13" ht="78.75" x14ac:dyDescent="0.25">
      <c r="A142" s="24" t="s">
        <v>165</v>
      </c>
      <c r="B142" s="25" t="s">
        <v>19</v>
      </c>
      <c r="C142" s="26" t="s">
        <v>444</v>
      </c>
      <c r="D142" s="27">
        <f t="shared" si="21"/>
        <v>-5521900</v>
      </c>
      <c r="E142" s="27">
        <v>-5521900</v>
      </c>
      <c r="F142" s="27"/>
      <c r="G142" s="20">
        <f t="shared" si="19"/>
        <v>-5529362.6299999999</v>
      </c>
      <c r="H142" s="27">
        <v>-5529362.6299999999</v>
      </c>
      <c r="I142" s="27"/>
      <c r="J142" s="20">
        <f t="shared" si="37"/>
        <v>100.13514605479999</v>
      </c>
      <c r="K142" s="20">
        <f t="shared" si="37"/>
        <v>100.13514605479999</v>
      </c>
      <c r="L142" s="20" t="e">
        <f t="shared" si="37"/>
        <v>#DIV/0!</v>
      </c>
      <c r="M142" s="7"/>
    </row>
    <row r="143" spans="1:13" ht="79.5" thickBot="1" x14ac:dyDescent="0.3">
      <c r="A143" s="24" t="s">
        <v>166</v>
      </c>
      <c r="B143" s="25" t="s">
        <v>19</v>
      </c>
      <c r="C143" s="26" t="s">
        <v>445</v>
      </c>
      <c r="D143" s="27">
        <f t="shared" si="21"/>
        <v>0</v>
      </c>
      <c r="E143" s="27"/>
      <c r="F143" s="27"/>
      <c r="G143" s="20">
        <f t="shared" si="19"/>
        <v>-3900</v>
      </c>
      <c r="H143" s="27"/>
      <c r="I143" s="27">
        <v>-3900</v>
      </c>
      <c r="J143" s="27"/>
      <c r="K143" s="27"/>
      <c r="L143" s="27"/>
      <c r="M143" s="7"/>
    </row>
    <row r="144" spans="1:13" x14ac:dyDescent="0.25">
      <c r="A144" s="8"/>
      <c r="B144" s="11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 t="s">
        <v>167</v>
      </c>
    </row>
    <row r="145" spans="1:13" x14ac:dyDescent="0.25">
      <c r="A145" s="8"/>
      <c r="B145" s="8"/>
      <c r="C145" s="8"/>
      <c r="D145" s="13"/>
      <c r="E145" s="13"/>
      <c r="F145" s="13"/>
      <c r="G145" s="13"/>
      <c r="H145" s="13"/>
      <c r="I145" s="13"/>
      <c r="J145" s="13"/>
      <c r="K145" s="13"/>
      <c r="L145" s="13"/>
      <c r="M145" s="3" t="s">
        <v>167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B52" workbookViewId="0">
      <selection activeCell="E63" sqref="E63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309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0" t="s">
        <v>0</v>
      </c>
      <c r="B4" s="120" t="s">
        <v>1</v>
      </c>
      <c r="C4" s="120" t="s">
        <v>168</v>
      </c>
      <c r="D4" s="122" t="s">
        <v>3</v>
      </c>
      <c r="E4" s="117"/>
      <c r="F4" s="117"/>
      <c r="G4" s="122" t="s">
        <v>4</v>
      </c>
      <c r="H4" s="117"/>
      <c r="I4" s="117"/>
      <c r="J4" s="115" t="s">
        <v>320</v>
      </c>
      <c r="K4" s="115" t="s">
        <v>321</v>
      </c>
      <c r="L4" s="115" t="s">
        <v>322</v>
      </c>
      <c r="M4" s="5"/>
    </row>
    <row r="5" spans="1:13" ht="140.44999999999999" customHeight="1" x14ac:dyDescent="0.25">
      <c r="A5" s="121"/>
      <c r="B5" s="121"/>
      <c r="C5" s="121"/>
      <c r="D5" s="18" t="s">
        <v>307</v>
      </c>
      <c r="E5" s="18" t="s">
        <v>169</v>
      </c>
      <c r="F5" s="18" t="s">
        <v>8</v>
      </c>
      <c r="G5" s="18" t="s">
        <v>307</v>
      </c>
      <c r="H5" s="18" t="s">
        <v>7</v>
      </c>
      <c r="I5" s="18" t="s">
        <v>8</v>
      </c>
      <c r="J5" s="116"/>
      <c r="K5" s="116"/>
      <c r="L5" s="11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331</v>
      </c>
      <c r="K6" s="19" t="s">
        <v>332</v>
      </c>
      <c r="L6" s="19" t="s">
        <v>333</v>
      </c>
      <c r="M6" s="5"/>
    </row>
    <row r="7" spans="1:13" ht="15.75" x14ac:dyDescent="0.25">
      <c r="A7" s="56" t="s">
        <v>170</v>
      </c>
      <c r="B7" s="53" t="s">
        <v>171</v>
      </c>
      <c r="C7" s="57" t="s">
        <v>343</v>
      </c>
      <c r="D7" s="51">
        <f t="shared" ref="D7:I7" si="0">D9+D18+D20+D25+D31+D38+D44+D47+D49+D54+D57+D59+D36</f>
        <v>490411050.06</v>
      </c>
      <c r="E7" s="51">
        <f t="shared" si="0"/>
        <v>442813800.03999996</v>
      </c>
      <c r="F7" s="51">
        <f t="shared" si="0"/>
        <v>71057350.019999996</v>
      </c>
      <c r="G7" s="51">
        <f t="shared" si="0"/>
        <v>315376615.05000001</v>
      </c>
      <c r="H7" s="51">
        <f t="shared" si="0"/>
        <v>286165821.43000001</v>
      </c>
      <c r="I7" s="51">
        <f t="shared" si="0"/>
        <v>43505045.879999995</v>
      </c>
      <c r="J7" s="51">
        <f>G7/D7*100</f>
        <v>64.308627428238992</v>
      </c>
      <c r="K7" s="51">
        <f>H7/E7*100</f>
        <v>64.624413558057654</v>
      </c>
      <c r="L7" s="51">
        <f>I7/F7*100</f>
        <v>61.225258003225491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8" t="s">
        <v>172</v>
      </c>
      <c r="B9" s="49" t="s">
        <v>173</v>
      </c>
      <c r="C9" s="50" t="s">
        <v>174</v>
      </c>
      <c r="D9" s="51">
        <f t="shared" ref="D9:I9" si="1">SUM(D10:D17)</f>
        <v>129810835.74000001</v>
      </c>
      <c r="E9" s="51">
        <f t="shared" si="1"/>
        <v>98580943.74000001</v>
      </c>
      <c r="F9" s="51">
        <f t="shared" si="1"/>
        <v>31229892</v>
      </c>
      <c r="G9" s="51">
        <f t="shared" si="1"/>
        <v>88694027.710000008</v>
      </c>
      <c r="H9" s="51">
        <f t="shared" si="1"/>
        <v>67319203.329999998</v>
      </c>
      <c r="I9" s="51">
        <f t="shared" si="1"/>
        <v>21374824.380000003</v>
      </c>
      <c r="J9" s="51">
        <f t="shared" ref="J9:L12" si="2">G9/D9*100</f>
        <v>68.325596399091481</v>
      </c>
      <c r="K9" s="51">
        <f t="shared" si="2"/>
        <v>68.288252045496179</v>
      </c>
      <c r="L9" s="51">
        <f t="shared" si="2"/>
        <v>68.443478382826299</v>
      </c>
      <c r="M9" s="7"/>
    </row>
    <row r="10" spans="1:13" ht="47.25" x14ac:dyDescent="0.25">
      <c r="A10" s="58" t="s">
        <v>175</v>
      </c>
      <c r="B10" s="59" t="s">
        <v>173</v>
      </c>
      <c r="C10" s="60" t="s">
        <v>176</v>
      </c>
      <c r="D10" s="61">
        <f>E10+F10</f>
        <v>6826243.9900000002</v>
      </c>
      <c r="E10" s="61">
        <v>2510100</v>
      </c>
      <c r="F10" s="61">
        <v>4346842</v>
      </c>
      <c r="G10" s="61">
        <f>H10+I10</f>
        <v>4626539.1499999994</v>
      </c>
      <c r="H10" s="61">
        <v>1263899.54</v>
      </c>
      <c r="I10" s="61">
        <v>3081419.17</v>
      </c>
      <c r="J10" s="27">
        <f t="shared" si="2"/>
        <v>67.775765952368189</v>
      </c>
      <c r="K10" s="27">
        <f t="shared" si="2"/>
        <v>59.94726779570847</v>
      </c>
      <c r="L10" s="27">
        <f t="shared" si="2"/>
        <v>72.073692680608929</v>
      </c>
      <c r="M10" s="7"/>
    </row>
    <row r="11" spans="1:13" ht="78.75" x14ac:dyDescent="0.25">
      <c r="A11" s="58" t="s">
        <v>177</v>
      </c>
      <c r="B11" s="59" t="s">
        <v>173</v>
      </c>
      <c r="C11" s="60" t="s">
        <v>178</v>
      </c>
      <c r="D11" s="61">
        <f t="shared" ref="D11:D17" si="3">E11+F11</f>
        <v>795857</v>
      </c>
      <c r="E11" s="61">
        <v>740857</v>
      </c>
      <c r="F11" s="61">
        <v>55000</v>
      </c>
      <c r="G11" s="61">
        <f t="shared" ref="G11:G17" si="4">H11+I11</f>
        <v>123659.16</v>
      </c>
      <c r="H11" s="61">
        <v>58760.78</v>
      </c>
      <c r="I11" s="61"/>
      <c r="J11" s="27">
        <f t="shared" si="2"/>
        <v>15.537861701285532</v>
      </c>
      <c r="K11" s="27">
        <f t="shared" si="2"/>
        <v>16.69136688996662</v>
      </c>
      <c r="L11" s="27">
        <f t="shared" si="2"/>
        <v>0</v>
      </c>
      <c r="M11" s="7"/>
    </row>
    <row r="12" spans="1:13" ht="78.75" x14ac:dyDescent="0.25">
      <c r="A12" s="58" t="s">
        <v>179</v>
      </c>
      <c r="B12" s="59" t="s">
        <v>173</v>
      </c>
      <c r="C12" s="60" t="s">
        <v>180</v>
      </c>
      <c r="D12" s="61">
        <f t="shared" si="3"/>
        <v>49363537.329999998</v>
      </c>
      <c r="E12" s="61">
        <v>23404089.32</v>
      </c>
      <c r="F12" s="61">
        <v>26098750</v>
      </c>
      <c r="G12" s="61">
        <f t="shared" si="4"/>
        <v>33320809.140000001</v>
      </c>
      <c r="H12" s="61">
        <v>13971645.689999999</v>
      </c>
      <c r="I12" s="61">
        <v>15616311.68</v>
      </c>
      <c r="J12" s="27">
        <f t="shared" si="2"/>
        <v>67.500853752127171</v>
      </c>
      <c r="K12" s="27">
        <f t="shared" si="2"/>
        <v>67.908681709977415</v>
      </c>
      <c r="L12" s="27">
        <f t="shared" si="2"/>
        <v>67.130391796418181</v>
      </c>
      <c r="M12" s="7"/>
    </row>
    <row r="13" spans="1:13" ht="15.75" x14ac:dyDescent="0.25">
      <c r="A13" s="58" t="s">
        <v>181</v>
      </c>
      <c r="B13" s="59" t="s">
        <v>173</v>
      </c>
      <c r="C13" s="60" t="s">
        <v>182</v>
      </c>
      <c r="D13" s="61">
        <f t="shared" si="3"/>
        <v>8800</v>
      </c>
      <c r="E13" s="61">
        <v>8800</v>
      </c>
      <c r="F13" s="61">
        <v>0</v>
      </c>
      <c r="G13" s="61">
        <f t="shared" si="4"/>
        <v>4913.2</v>
      </c>
      <c r="H13" s="61">
        <v>1360</v>
      </c>
      <c r="I13" s="61">
        <v>0</v>
      </c>
      <c r="J13" s="27"/>
      <c r="K13" s="27"/>
      <c r="L13" s="27"/>
      <c r="M13" s="7"/>
    </row>
    <row r="14" spans="1:13" ht="63" x14ac:dyDescent="0.25">
      <c r="A14" s="58" t="s">
        <v>183</v>
      </c>
      <c r="B14" s="59" t="s">
        <v>173</v>
      </c>
      <c r="C14" s="60" t="s">
        <v>184</v>
      </c>
      <c r="D14" s="61">
        <f t="shared" si="3"/>
        <v>15903295.630000001</v>
      </c>
      <c r="E14" s="61">
        <v>15903295.630000001</v>
      </c>
      <c r="F14" s="61">
        <v>0</v>
      </c>
      <c r="G14" s="61">
        <f t="shared" si="4"/>
        <v>10201021.130000001</v>
      </c>
      <c r="H14" s="61">
        <v>8769798.0299999993</v>
      </c>
      <c r="I14" s="61">
        <v>0</v>
      </c>
      <c r="J14" s="27">
        <f>G14/D14*100</f>
        <v>64.144070306765727</v>
      </c>
      <c r="K14" s="27">
        <f>H14/E14*100</f>
        <v>64.144070306765727</v>
      </c>
      <c r="L14" s="27" t="e">
        <f>I14/F14*100</f>
        <v>#DIV/0!</v>
      </c>
      <c r="M14" s="7"/>
    </row>
    <row r="15" spans="1:13" ht="31.5" x14ac:dyDescent="0.25">
      <c r="A15" s="58" t="s">
        <v>185</v>
      </c>
      <c r="B15" s="59" t="s">
        <v>173</v>
      </c>
      <c r="C15" s="60" t="s">
        <v>186</v>
      </c>
      <c r="D15" s="61">
        <f t="shared" si="3"/>
        <v>1336700</v>
      </c>
      <c r="E15" s="61">
        <v>502500</v>
      </c>
      <c r="F15" s="61">
        <v>834200</v>
      </c>
      <c r="G15" s="61">
        <f t="shared" si="4"/>
        <v>1336700</v>
      </c>
      <c r="H15" s="61">
        <v>502500</v>
      </c>
      <c r="I15" s="61">
        <v>834200</v>
      </c>
      <c r="J15" s="27"/>
      <c r="K15" s="27">
        <f>H15/E15*100</f>
        <v>100</v>
      </c>
      <c r="L15" s="27">
        <f>I15/F15*100</f>
        <v>100</v>
      </c>
      <c r="M15" s="7"/>
    </row>
    <row r="16" spans="1:13" ht="15.75" x14ac:dyDescent="0.25">
      <c r="A16" s="58" t="s">
        <v>187</v>
      </c>
      <c r="B16" s="59" t="s">
        <v>173</v>
      </c>
      <c r="C16" s="60" t="s">
        <v>188</v>
      </c>
      <c r="D16" s="61">
        <f t="shared" si="3"/>
        <v>115000</v>
      </c>
      <c r="E16" s="61">
        <v>50000</v>
      </c>
      <c r="F16" s="61">
        <v>65000</v>
      </c>
      <c r="G16" s="61">
        <f t="shared" si="4"/>
        <v>0</v>
      </c>
      <c r="H16" s="61">
        <v>0</v>
      </c>
      <c r="I16" s="61">
        <v>0</v>
      </c>
      <c r="J16" s="61"/>
      <c r="K16" s="61"/>
      <c r="L16" s="61"/>
      <c r="M16" s="7"/>
    </row>
    <row r="17" spans="1:13" ht="15.75" x14ac:dyDescent="0.25">
      <c r="A17" s="58" t="s">
        <v>189</v>
      </c>
      <c r="B17" s="59" t="s">
        <v>173</v>
      </c>
      <c r="C17" s="60" t="s">
        <v>190</v>
      </c>
      <c r="D17" s="61">
        <f t="shared" si="3"/>
        <v>55461401.789999999</v>
      </c>
      <c r="E17" s="61">
        <v>55505130.68</v>
      </c>
      <c r="F17" s="61">
        <v>2100</v>
      </c>
      <c r="G17" s="61">
        <f t="shared" si="4"/>
        <v>39080385.93</v>
      </c>
      <c r="H17" s="61">
        <v>34086120.520000003</v>
      </c>
      <c r="I17" s="61"/>
      <c r="J17" s="27">
        <f t="shared" ref="J17:J61" si="5">G17/D17*100</f>
        <v>70.464114985724024</v>
      </c>
      <c r="K17" s="27">
        <f t="shared" ref="K17:K61" si="6">H17/E17*100</f>
        <v>70.466783152049487</v>
      </c>
      <c r="L17" s="27">
        <f t="shared" ref="L17:L61" si="7">I17/F17*100</f>
        <v>0</v>
      </c>
      <c r="M17" s="7"/>
    </row>
    <row r="18" spans="1:13" ht="15.75" x14ac:dyDescent="0.25">
      <c r="A18" s="48" t="s">
        <v>191</v>
      </c>
      <c r="B18" s="49" t="s">
        <v>173</v>
      </c>
      <c r="C18" s="50" t="s">
        <v>192</v>
      </c>
      <c r="D18" s="51">
        <f>D19</f>
        <v>776900</v>
      </c>
      <c r="E18" s="51">
        <f>E19</f>
        <v>0</v>
      </c>
      <c r="F18" s="51">
        <f>F19</f>
        <v>776900</v>
      </c>
      <c r="G18" s="51">
        <f>G19</f>
        <v>469026.22</v>
      </c>
      <c r="H18" s="51">
        <v>0</v>
      </c>
      <c r="I18" s="51">
        <f>I19</f>
        <v>469026.22</v>
      </c>
      <c r="J18" s="51">
        <f t="shared" si="5"/>
        <v>60.371504698159349</v>
      </c>
      <c r="K18" s="51" t="e">
        <f t="shared" si="6"/>
        <v>#DIV/0!</v>
      </c>
      <c r="L18" s="51">
        <f t="shared" si="7"/>
        <v>60.371504698159349</v>
      </c>
      <c r="M18" s="7"/>
    </row>
    <row r="19" spans="1:13" ht="31.5" x14ac:dyDescent="0.25">
      <c r="A19" s="58" t="s">
        <v>193</v>
      </c>
      <c r="B19" s="59" t="s">
        <v>173</v>
      </c>
      <c r="C19" s="60" t="s">
        <v>194</v>
      </c>
      <c r="D19" s="61">
        <f>E19+F19</f>
        <v>776900</v>
      </c>
      <c r="E19" s="61"/>
      <c r="F19" s="61">
        <v>777600</v>
      </c>
      <c r="G19" s="61">
        <f>H19+I19</f>
        <v>469026.22</v>
      </c>
      <c r="H19" s="61">
        <v>0</v>
      </c>
      <c r="I19" s="61">
        <v>406485.43</v>
      </c>
      <c r="J19" s="27">
        <f t="shared" si="5"/>
        <v>60.371504698159349</v>
      </c>
      <c r="K19" s="27" t="e">
        <f t="shared" si="6"/>
        <v>#DIV/0!</v>
      </c>
      <c r="L19" s="27">
        <f t="shared" si="7"/>
        <v>60.371504698159349</v>
      </c>
      <c r="M19" s="7"/>
    </row>
    <row r="20" spans="1:13" ht="47.25" x14ac:dyDescent="0.25">
      <c r="A20" s="48" t="s">
        <v>195</v>
      </c>
      <c r="B20" s="49" t="s">
        <v>173</v>
      </c>
      <c r="C20" s="50" t="s">
        <v>196</v>
      </c>
      <c r="D20" s="51">
        <f t="shared" ref="D20:I20" si="8">D22+D23+D21+D24</f>
        <v>8056715.0199999996</v>
      </c>
      <c r="E20" s="51">
        <f t="shared" si="8"/>
        <v>7179600</v>
      </c>
      <c r="F20" s="51">
        <f t="shared" si="8"/>
        <v>877115.02</v>
      </c>
      <c r="G20" s="51">
        <f t="shared" si="8"/>
        <v>5509534.96</v>
      </c>
      <c r="H20" s="51">
        <f t="shared" si="8"/>
        <v>5280051.51</v>
      </c>
      <c r="I20" s="51">
        <f t="shared" si="8"/>
        <v>229483.45</v>
      </c>
      <c r="J20" s="51">
        <f t="shared" si="5"/>
        <v>68.384384284700701</v>
      </c>
      <c r="K20" s="51">
        <f t="shared" si="6"/>
        <v>73.542418936988128</v>
      </c>
      <c r="L20" s="51">
        <f t="shared" si="7"/>
        <v>26.163438633168091</v>
      </c>
      <c r="M20" s="7"/>
    </row>
    <row r="21" spans="1:13" ht="15.75" x14ac:dyDescent="0.25">
      <c r="A21" s="58" t="s">
        <v>318</v>
      </c>
      <c r="B21" s="59" t="s">
        <v>173</v>
      </c>
      <c r="C21" s="60" t="s">
        <v>319</v>
      </c>
      <c r="D21" s="61">
        <f>E21+F21</f>
        <v>0</v>
      </c>
      <c r="E21" s="61">
        <v>0</v>
      </c>
      <c r="F21" s="61">
        <v>0</v>
      </c>
      <c r="G21" s="61">
        <f>H21+I21</f>
        <v>0</v>
      </c>
      <c r="H21" s="61">
        <v>0</v>
      </c>
      <c r="I21" s="61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8" t="s">
        <v>197</v>
      </c>
      <c r="B22" s="59" t="s">
        <v>173</v>
      </c>
      <c r="C22" s="60" t="s">
        <v>198</v>
      </c>
      <c r="D22" s="61">
        <f>E22+F22</f>
        <v>7409170</v>
      </c>
      <c r="E22" s="61">
        <v>7161880</v>
      </c>
      <c r="F22" s="61">
        <v>247290</v>
      </c>
      <c r="G22" s="61">
        <f>H22+I22</f>
        <v>5421596.04</v>
      </c>
      <c r="H22" s="61">
        <v>4116979.34</v>
      </c>
      <c r="I22" s="61">
        <v>159264.53</v>
      </c>
      <c r="J22" s="27">
        <f t="shared" si="5"/>
        <v>73.174134754635134</v>
      </c>
      <c r="K22" s="27">
        <f t="shared" si="6"/>
        <v>73.476957307299202</v>
      </c>
      <c r="L22" s="27">
        <f t="shared" si="7"/>
        <v>64.403950826964291</v>
      </c>
      <c r="M22" s="7"/>
    </row>
    <row r="23" spans="1:13" ht="15.75" x14ac:dyDescent="0.25">
      <c r="A23" s="58" t="s">
        <v>199</v>
      </c>
      <c r="B23" s="59" t="s">
        <v>173</v>
      </c>
      <c r="C23" s="60" t="s">
        <v>200</v>
      </c>
      <c r="D23" s="61">
        <f>E23+F23</f>
        <v>628825.02</v>
      </c>
      <c r="E23" s="61"/>
      <c r="F23" s="61">
        <v>505000</v>
      </c>
      <c r="G23" s="61">
        <f>H23+I23</f>
        <v>70218.92</v>
      </c>
      <c r="H23" s="61">
        <v>0</v>
      </c>
      <c r="I23" s="61">
        <v>70218.92</v>
      </c>
      <c r="J23" s="27">
        <f t="shared" si="5"/>
        <v>11.166686719939992</v>
      </c>
      <c r="K23" s="27" t="e">
        <f t="shared" si="6"/>
        <v>#DIV/0!</v>
      </c>
      <c r="L23" s="27">
        <f t="shared" si="7"/>
        <v>11.166686719939992</v>
      </c>
      <c r="M23" s="7"/>
    </row>
    <row r="24" spans="1:13" ht="47.25" x14ac:dyDescent="0.25">
      <c r="A24" s="58" t="s">
        <v>334</v>
      </c>
      <c r="B24" s="59" t="s">
        <v>173</v>
      </c>
      <c r="C24" s="60" t="s">
        <v>335</v>
      </c>
      <c r="D24" s="61">
        <f>E24+F24</f>
        <v>18720</v>
      </c>
      <c r="E24" s="61">
        <v>17720</v>
      </c>
      <c r="F24" s="61">
        <v>1000</v>
      </c>
      <c r="G24" s="61">
        <f>H24+I24</f>
        <v>17720</v>
      </c>
      <c r="H24" s="61">
        <v>7720</v>
      </c>
      <c r="I24" s="61"/>
      <c r="J24" s="27">
        <f t="shared" si="5"/>
        <v>94.658119658119659</v>
      </c>
      <c r="K24" s="27">
        <f t="shared" si="6"/>
        <v>100</v>
      </c>
      <c r="L24" s="27"/>
      <c r="M24" s="7"/>
    </row>
    <row r="25" spans="1:13" ht="15.75" x14ac:dyDescent="0.25">
      <c r="A25" s="48" t="s">
        <v>201</v>
      </c>
      <c r="B25" s="49" t="s">
        <v>173</v>
      </c>
      <c r="C25" s="50" t="s">
        <v>202</v>
      </c>
      <c r="D25" s="51">
        <f>D26+D27+D28+D29+D30</f>
        <v>9391366</v>
      </c>
      <c r="E25" s="51">
        <f t="shared" ref="E25:I25" si="9">E26+E27+E28+E29+E30</f>
        <v>5450400</v>
      </c>
      <c r="F25" s="51">
        <f t="shared" si="9"/>
        <v>3940966</v>
      </c>
      <c r="G25" s="51">
        <f t="shared" si="9"/>
        <v>2733892.56</v>
      </c>
      <c r="H25" s="51">
        <f t="shared" si="9"/>
        <v>315256.53000000003</v>
      </c>
      <c r="I25" s="51">
        <f t="shared" si="9"/>
        <v>2418636.0299999998</v>
      </c>
      <c r="J25" s="51">
        <f t="shared" si="5"/>
        <v>29.110701893632939</v>
      </c>
      <c r="K25" s="51">
        <f t="shared" si="6"/>
        <v>5.7840989652135626</v>
      </c>
      <c r="L25" s="51">
        <f t="shared" si="7"/>
        <v>61.371654310136137</v>
      </c>
      <c r="M25" s="7"/>
    </row>
    <row r="26" spans="1:13" ht="15.75" x14ac:dyDescent="0.25">
      <c r="A26" s="58" t="s">
        <v>203</v>
      </c>
      <c r="B26" s="59" t="s">
        <v>173</v>
      </c>
      <c r="C26" s="60" t="s">
        <v>204</v>
      </c>
      <c r="D26" s="61">
        <f>E26+F26</f>
        <v>200500</v>
      </c>
      <c r="E26" s="61">
        <v>104300</v>
      </c>
      <c r="F26" s="61">
        <v>96200</v>
      </c>
      <c r="G26" s="61">
        <f>H26+I26</f>
        <v>121622.29999999999</v>
      </c>
      <c r="H26" s="61">
        <v>57292.87</v>
      </c>
      <c r="I26" s="61">
        <v>44836.27</v>
      </c>
      <c r="J26" s="27">
        <f t="shared" si="5"/>
        <v>60.659501246882783</v>
      </c>
      <c r="K26" s="27">
        <f t="shared" si="6"/>
        <v>63.397555129434316</v>
      </c>
      <c r="L26" s="27">
        <f t="shared" si="7"/>
        <v>57.690904365904373</v>
      </c>
      <c r="M26" s="7"/>
    </row>
    <row r="27" spans="1:13" ht="15.75" x14ac:dyDescent="0.25">
      <c r="A27" s="58" t="s">
        <v>205</v>
      </c>
      <c r="B27" s="59" t="s">
        <v>173</v>
      </c>
      <c r="C27" s="60" t="s">
        <v>206</v>
      </c>
      <c r="D27" s="61">
        <f t="shared" ref="D27:D30" si="10">E27+F27</f>
        <v>46800</v>
      </c>
      <c r="E27" s="61">
        <v>46800</v>
      </c>
      <c r="F27" s="61">
        <v>0</v>
      </c>
      <c r="G27" s="61">
        <f t="shared" ref="G27:G30" si="11">H27+I27</f>
        <v>44360</v>
      </c>
      <c r="H27" s="61">
        <v>44360</v>
      </c>
      <c r="I27" s="61">
        <v>0</v>
      </c>
      <c r="J27" s="27">
        <f t="shared" si="5"/>
        <v>94.786324786324784</v>
      </c>
      <c r="K27" s="27">
        <f t="shared" si="6"/>
        <v>94.786324786324784</v>
      </c>
      <c r="L27" s="27" t="e">
        <f t="shared" si="7"/>
        <v>#DIV/0!</v>
      </c>
      <c r="M27" s="7"/>
    </row>
    <row r="28" spans="1:13" ht="15.75" x14ac:dyDescent="0.25">
      <c r="A28" s="58" t="s">
        <v>207</v>
      </c>
      <c r="B28" s="59" t="s">
        <v>173</v>
      </c>
      <c r="C28" s="60" t="s">
        <v>208</v>
      </c>
      <c r="D28" s="61">
        <f t="shared" si="10"/>
        <v>0</v>
      </c>
      <c r="E28" s="61">
        <v>0</v>
      </c>
      <c r="F28" s="61"/>
      <c r="G28" s="61">
        <f t="shared" si="11"/>
        <v>0</v>
      </c>
      <c r="H28" s="61">
        <v>0</v>
      </c>
      <c r="I28" s="61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8" t="s">
        <v>209</v>
      </c>
      <c r="B29" s="59" t="s">
        <v>173</v>
      </c>
      <c r="C29" s="60" t="s">
        <v>210</v>
      </c>
      <c r="D29" s="61">
        <f t="shared" si="10"/>
        <v>7890056</v>
      </c>
      <c r="E29" s="61">
        <v>4973000</v>
      </c>
      <c r="F29" s="61">
        <v>3017056</v>
      </c>
      <c r="G29" s="61">
        <f t="shared" si="11"/>
        <v>1780051.18</v>
      </c>
      <c r="H29" s="61">
        <v>0</v>
      </c>
      <c r="I29" s="61">
        <v>1260601.08</v>
      </c>
      <c r="J29" s="27">
        <f t="shared" si="5"/>
        <v>22.560691330961401</v>
      </c>
      <c r="K29" s="27">
        <f t="shared" si="6"/>
        <v>0</v>
      </c>
      <c r="L29" s="27">
        <f t="shared" si="7"/>
        <v>61.022180582066298</v>
      </c>
      <c r="M29" s="7"/>
    </row>
    <row r="30" spans="1:13" ht="31.5" x14ac:dyDescent="0.25">
      <c r="A30" s="58" t="s">
        <v>211</v>
      </c>
      <c r="B30" s="59" t="s">
        <v>173</v>
      </c>
      <c r="C30" s="60" t="s">
        <v>212</v>
      </c>
      <c r="D30" s="61">
        <f t="shared" si="10"/>
        <v>1254010</v>
      </c>
      <c r="E30" s="61">
        <v>326300</v>
      </c>
      <c r="F30" s="61">
        <v>927710</v>
      </c>
      <c r="G30" s="61">
        <f t="shared" si="11"/>
        <v>787859.08</v>
      </c>
      <c r="H30" s="61">
        <v>69000</v>
      </c>
      <c r="I30" s="61">
        <v>376828.2</v>
      </c>
      <c r="J30" s="27">
        <f t="shared" si="5"/>
        <v>62.827176816771789</v>
      </c>
      <c r="K30" s="27">
        <f t="shared" si="6"/>
        <v>62.756015936254983</v>
      </c>
      <c r="L30" s="27">
        <f t="shared" si="7"/>
        <v>62.852205969537891</v>
      </c>
      <c r="M30" s="7"/>
    </row>
    <row r="31" spans="1:13" ht="31.5" x14ac:dyDescent="0.25">
      <c r="A31" s="48" t="s">
        <v>213</v>
      </c>
      <c r="B31" s="49" t="s">
        <v>173</v>
      </c>
      <c r="C31" s="50" t="s">
        <v>214</v>
      </c>
      <c r="D31" s="51">
        <f>D32+D33+D34+D35</f>
        <v>29301087</v>
      </c>
      <c r="E31" s="51">
        <f>E32+E33+E34+E35</f>
        <v>996105</v>
      </c>
      <c r="F31" s="51">
        <f t="shared" ref="F31:I31" si="12">F32+F33+F34</f>
        <v>28304982</v>
      </c>
      <c r="G31" s="51">
        <f>G32+G33+G34+G35</f>
        <v>16780112.420000002</v>
      </c>
      <c r="H31" s="51">
        <f>H32+H33+H34+H35</f>
        <v>139605</v>
      </c>
      <c r="I31" s="51">
        <f t="shared" si="12"/>
        <v>16640507.42</v>
      </c>
      <c r="J31" s="51">
        <f t="shared" si="5"/>
        <v>57.267883679537221</v>
      </c>
      <c r="K31" s="51">
        <f t="shared" si="6"/>
        <v>14.015088770762119</v>
      </c>
      <c r="L31" s="51">
        <f t="shared" si="7"/>
        <v>58.790030037821609</v>
      </c>
      <c r="M31" s="7"/>
    </row>
    <row r="32" spans="1:13" ht="15.75" x14ac:dyDescent="0.25">
      <c r="A32" s="58" t="s">
        <v>215</v>
      </c>
      <c r="B32" s="59" t="s">
        <v>173</v>
      </c>
      <c r="C32" s="60" t="s">
        <v>216</v>
      </c>
      <c r="D32" s="61">
        <f>E32+F32</f>
        <v>9719500</v>
      </c>
      <c r="E32" s="61">
        <v>0</v>
      </c>
      <c r="F32" s="61">
        <v>9719500</v>
      </c>
      <c r="G32" s="61">
        <f>H32+I32</f>
        <v>7329548.6399999997</v>
      </c>
      <c r="H32" s="61">
        <v>0</v>
      </c>
      <c r="I32" s="61">
        <v>6441706.3899999997</v>
      </c>
      <c r="J32" s="27">
        <f t="shared" si="5"/>
        <v>75.41075816657235</v>
      </c>
      <c r="K32" s="27" t="e">
        <f t="shared" si="6"/>
        <v>#DIV/0!</v>
      </c>
      <c r="L32" s="27">
        <f t="shared" si="7"/>
        <v>75.41075816657235</v>
      </c>
      <c r="M32" s="7"/>
    </row>
    <row r="33" spans="1:13" ht="15.75" x14ac:dyDescent="0.25">
      <c r="A33" s="58" t="s">
        <v>217</v>
      </c>
      <c r="B33" s="59" t="s">
        <v>173</v>
      </c>
      <c r="C33" s="60" t="s">
        <v>218</v>
      </c>
      <c r="D33" s="61">
        <f t="shared" ref="D33:D35" si="13">E33+F33</f>
        <v>12381197.02</v>
      </c>
      <c r="E33" s="61"/>
      <c r="F33" s="61">
        <v>12126500</v>
      </c>
      <c r="G33" s="61">
        <f t="shared" ref="G33:G35" si="14">H33+I33</f>
        <v>6334823.2199999997</v>
      </c>
      <c r="H33" s="61">
        <v>0</v>
      </c>
      <c r="I33" s="61">
        <v>2170206.35</v>
      </c>
      <c r="J33" s="27">
        <f t="shared" si="5"/>
        <v>51.164868871459092</v>
      </c>
      <c r="K33" s="27" t="e">
        <f t="shared" si="6"/>
        <v>#DIV/0!</v>
      </c>
      <c r="L33" s="27">
        <f t="shared" si="7"/>
        <v>51.164868871459092</v>
      </c>
      <c r="M33" s="7"/>
    </row>
    <row r="34" spans="1:13" ht="15.75" x14ac:dyDescent="0.25">
      <c r="A34" s="58" t="s">
        <v>219</v>
      </c>
      <c r="B34" s="59" t="s">
        <v>173</v>
      </c>
      <c r="C34" s="60" t="s">
        <v>220</v>
      </c>
      <c r="D34" s="61">
        <f t="shared" si="13"/>
        <v>6204284.9800000004</v>
      </c>
      <c r="E34" s="61">
        <v>0</v>
      </c>
      <c r="F34" s="61">
        <v>6316110</v>
      </c>
      <c r="G34" s="61">
        <f t="shared" si="14"/>
        <v>2976135.56</v>
      </c>
      <c r="H34" s="61">
        <v>0</v>
      </c>
      <c r="I34" s="61">
        <v>2780817.7</v>
      </c>
      <c r="J34" s="27">
        <f t="shared" si="5"/>
        <v>47.969033814433196</v>
      </c>
      <c r="K34" s="27" t="e">
        <f t="shared" si="6"/>
        <v>#DIV/0!</v>
      </c>
      <c r="L34" s="27">
        <f t="shared" si="7"/>
        <v>47.969033814433196</v>
      </c>
      <c r="M34" s="7"/>
    </row>
    <row r="35" spans="1:13" ht="31.5" x14ac:dyDescent="0.25">
      <c r="A35" s="58" t="s">
        <v>338</v>
      </c>
      <c r="B35" s="59" t="s">
        <v>173</v>
      </c>
      <c r="C35" s="60" t="s">
        <v>339</v>
      </c>
      <c r="D35" s="61">
        <f t="shared" si="13"/>
        <v>996105</v>
      </c>
      <c r="E35" s="61">
        <v>996105</v>
      </c>
      <c r="F35" s="61">
        <v>0</v>
      </c>
      <c r="G35" s="61">
        <f t="shared" si="14"/>
        <v>139605</v>
      </c>
      <c r="H35" s="61">
        <v>136105</v>
      </c>
      <c r="I35" s="61">
        <v>0</v>
      </c>
      <c r="J35" s="27">
        <f t="shared" si="5"/>
        <v>14.015088770762119</v>
      </c>
      <c r="K35" s="27">
        <f t="shared" si="6"/>
        <v>14.015088770762119</v>
      </c>
      <c r="L35" s="27" t="e">
        <f t="shared" si="7"/>
        <v>#DIV/0!</v>
      </c>
      <c r="M35" s="7"/>
    </row>
    <row r="36" spans="1:13" ht="15.75" x14ac:dyDescent="0.25">
      <c r="A36" s="48" t="s">
        <v>327</v>
      </c>
      <c r="B36" s="49" t="s">
        <v>173</v>
      </c>
      <c r="C36" s="50" t="s">
        <v>329</v>
      </c>
      <c r="D36" s="51">
        <f>D37</f>
        <v>0</v>
      </c>
      <c r="E36" s="51">
        <f>E37</f>
        <v>0</v>
      </c>
      <c r="F36" s="51">
        <f>F37</f>
        <v>0</v>
      </c>
      <c r="G36" s="51">
        <f>G37</f>
        <v>0</v>
      </c>
      <c r="H36" s="51">
        <f>H37</f>
        <v>0</v>
      </c>
      <c r="I36" s="51"/>
      <c r="J36" s="51" t="e">
        <f t="shared" si="5"/>
        <v>#DIV/0!</v>
      </c>
      <c r="K36" s="51" t="e">
        <f t="shared" si="6"/>
        <v>#DIV/0!</v>
      </c>
      <c r="L36" s="51" t="e">
        <f t="shared" si="7"/>
        <v>#DIV/0!</v>
      </c>
      <c r="M36" s="7"/>
    </row>
    <row r="37" spans="1:13" ht="31.5" x14ac:dyDescent="0.25">
      <c r="A37" s="58" t="s">
        <v>328</v>
      </c>
      <c r="B37" s="59" t="s">
        <v>173</v>
      </c>
      <c r="C37" s="50" t="s">
        <v>330</v>
      </c>
      <c r="D37" s="61">
        <f>E37+F37</f>
        <v>0</v>
      </c>
      <c r="E37" s="61">
        <v>0</v>
      </c>
      <c r="F37" s="61">
        <v>0</v>
      </c>
      <c r="G37" s="61">
        <f>H37+I37</f>
        <v>0</v>
      </c>
      <c r="H37" s="61">
        <v>0</v>
      </c>
      <c r="I37" s="61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8" t="s">
        <v>221</v>
      </c>
      <c r="B38" s="49" t="s">
        <v>173</v>
      </c>
      <c r="C38" s="50" t="s">
        <v>222</v>
      </c>
      <c r="D38" s="51">
        <f>D39+D40+D42+D43+D41</f>
        <v>252978473.41</v>
      </c>
      <c r="E38" s="51">
        <f>E39+E40+E42+E43+E41</f>
        <v>252978473.41</v>
      </c>
      <c r="F38" s="51">
        <v>0</v>
      </c>
      <c r="G38" s="51">
        <f>G39+G40+G42+G43+G41</f>
        <v>164276013.27999997</v>
      </c>
      <c r="H38" s="51">
        <f>H39+H40+H42+H43+H41</f>
        <v>164276013.27999997</v>
      </c>
      <c r="I38" s="51">
        <v>0</v>
      </c>
      <c r="J38" s="51">
        <f t="shared" si="5"/>
        <v>64.936755711130914</v>
      </c>
      <c r="K38" s="51">
        <f t="shared" si="6"/>
        <v>64.936755711130914</v>
      </c>
      <c r="L38" s="51" t="e">
        <f t="shared" si="7"/>
        <v>#DIV/0!</v>
      </c>
      <c r="M38" s="7"/>
    </row>
    <row r="39" spans="1:13" ht="15.75" x14ac:dyDescent="0.25">
      <c r="A39" s="58" t="s">
        <v>223</v>
      </c>
      <c r="B39" s="59" t="s">
        <v>173</v>
      </c>
      <c r="C39" s="60" t="s">
        <v>224</v>
      </c>
      <c r="D39" s="61">
        <f>E39+F39</f>
        <v>71408839.109999999</v>
      </c>
      <c r="E39" s="61">
        <v>71390446.140000001</v>
      </c>
      <c r="F39" s="61">
        <v>0</v>
      </c>
      <c r="G39" s="61">
        <f>H39+I39</f>
        <v>46553148.509999998</v>
      </c>
      <c r="H39" s="61">
        <v>42199110.530000001</v>
      </c>
      <c r="I39" s="61">
        <v>0</v>
      </c>
      <c r="J39" s="27">
        <f t="shared" si="5"/>
        <v>65.192417479702115</v>
      </c>
      <c r="K39" s="27">
        <f t="shared" si="6"/>
        <v>65.192417479702115</v>
      </c>
      <c r="L39" s="27" t="e">
        <f t="shared" si="7"/>
        <v>#DIV/0!</v>
      </c>
      <c r="M39" s="7"/>
    </row>
    <row r="40" spans="1:13" ht="15.75" x14ac:dyDescent="0.25">
      <c r="A40" s="58" t="s">
        <v>225</v>
      </c>
      <c r="B40" s="59" t="s">
        <v>173</v>
      </c>
      <c r="C40" s="60" t="s">
        <v>226</v>
      </c>
      <c r="D40" s="61">
        <f t="shared" ref="D40:D43" si="15">E40+F40</f>
        <v>122916555.39</v>
      </c>
      <c r="E40" s="61">
        <v>122313862.2</v>
      </c>
      <c r="F40" s="61">
        <v>0</v>
      </c>
      <c r="G40" s="61">
        <f t="shared" ref="G40:G43" si="16">H40+I40</f>
        <v>79014861.569999993</v>
      </c>
      <c r="H40" s="61">
        <v>74207396.75</v>
      </c>
      <c r="I40" s="61">
        <v>0</v>
      </c>
      <c r="J40" s="27">
        <f t="shared" si="5"/>
        <v>64.283335405304015</v>
      </c>
      <c r="K40" s="27">
        <f t="shared" si="6"/>
        <v>64.283335405304015</v>
      </c>
      <c r="L40" s="27" t="e">
        <f t="shared" si="7"/>
        <v>#DIV/0!</v>
      </c>
      <c r="M40" s="7"/>
    </row>
    <row r="41" spans="1:13" ht="15.75" x14ac:dyDescent="0.25">
      <c r="A41" s="58" t="s">
        <v>347</v>
      </c>
      <c r="B41" s="59" t="s">
        <v>173</v>
      </c>
      <c r="C41" s="60" t="s">
        <v>348</v>
      </c>
      <c r="D41" s="61">
        <f t="shared" si="15"/>
        <v>38670084</v>
      </c>
      <c r="E41" s="61">
        <v>38670084</v>
      </c>
      <c r="F41" s="61">
        <v>0</v>
      </c>
      <c r="G41" s="61">
        <f t="shared" si="16"/>
        <v>24766371.390000001</v>
      </c>
      <c r="H41" s="61">
        <v>23412902.989999998</v>
      </c>
      <c r="I41" s="61">
        <v>0</v>
      </c>
      <c r="J41" s="27">
        <f t="shared" ref="J41" si="17">G41/D41*100</f>
        <v>64.045300211915759</v>
      </c>
      <c r="K41" s="27">
        <f t="shared" ref="K41" si="18">H41/E41*100</f>
        <v>64.045300211915759</v>
      </c>
      <c r="L41" s="27" t="e">
        <f t="shared" si="7"/>
        <v>#DIV/0!</v>
      </c>
      <c r="M41" s="7"/>
    </row>
    <row r="42" spans="1:13" ht="31.5" x14ac:dyDescent="0.25">
      <c r="A42" s="58" t="s">
        <v>227</v>
      </c>
      <c r="B42" s="59" t="s">
        <v>173</v>
      </c>
      <c r="C42" s="60" t="s">
        <v>228</v>
      </c>
      <c r="D42" s="61">
        <f t="shared" si="15"/>
        <v>558543.91</v>
      </c>
      <c r="E42" s="61">
        <v>629630.06999999995</v>
      </c>
      <c r="F42" s="61">
        <v>0</v>
      </c>
      <c r="G42" s="61">
        <f t="shared" si="16"/>
        <v>189114.02</v>
      </c>
      <c r="H42" s="61">
        <v>165004.26</v>
      </c>
      <c r="I42" s="27">
        <v>0</v>
      </c>
      <c r="J42" s="27">
        <f t="shared" si="5"/>
        <v>33.858397990589488</v>
      </c>
      <c r="K42" s="27">
        <f t="shared" si="6"/>
        <v>33.858397990589488</v>
      </c>
      <c r="L42" s="27" t="e">
        <f t="shared" si="7"/>
        <v>#DIV/0!</v>
      </c>
      <c r="M42" s="7"/>
    </row>
    <row r="43" spans="1:13" ht="15.75" x14ac:dyDescent="0.25">
      <c r="A43" s="58" t="s">
        <v>229</v>
      </c>
      <c r="B43" s="59" t="s">
        <v>173</v>
      </c>
      <c r="C43" s="60" t="s">
        <v>230</v>
      </c>
      <c r="D43" s="61">
        <f t="shared" si="15"/>
        <v>19424451</v>
      </c>
      <c r="E43" s="61">
        <v>19424451</v>
      </c>
      <c r="F43" s="61">
        <v>0</v>
      </c>
      <c r="G43" s="61">
        <f t="shared" si="16"/>
        <v>13752517.789999999</v>
      </c>
      <c r="H43" s="61">
        <v>11569106.390000001</v>
      </c>
      <c r="I43" s="27">
        <v>0</v>
      </c>
      <c r="J43" s="27">
        <f t="shared" si="5"/>
        <v>70.800033370312505</v>
      </c>
      <c r="K43" s="27">
        <f t="shared" si="6"/>
        <v>70.800033370312505</v>
      </c>
      <c r="L43" s="27" t="e">
        <f t="shared" si="7"/>
        <v>#DIV/0!</v>
      </c>
      <c r="M43" s="7"/>
    </row>
    <row r="44" spans="1:13" ht="15.75" x14ac:dyDescent="0.25">
      <c r="A44" s="48" t="s">
        <v>231</v>
      </c>
      <c r="B44" s="49" t="s">
        <v>173</v>
      </c>
      <c r="C44" s="50" t="s">
        <v>232</v>
      </c>
      <c r="D44" s="51">
        <f t="shared" ref="D44:I44" si="19">D45+D46</f>
        <v>39880545</v>
      </c>
      <c r="E44" s="51">
        <f t="shared" si="19"/>
        <v>38875600</v>
      </c>
      <c r="F44" s="51">
        <f t="shared" si="19"/>
        <v>3004945</v>
      </c>
      <c r="G44" s="51">
        <f t="shared" si="19"/>
        <v>24981588.300000001</v>
      </c>
      <c r="H44" s="51">
        <f t="shared" si="19"/>
        <v>24314695.18</v>
      </c>
      <c r="I44" s="51">
        <f t="shared" si="19"/>
        <v>666893.12</v>
      </c>
      <c r="J44" s="51">
        <f t="shared" si="5"/>
        <v>62.641040386985694</v>
      </c>
      <c r="K44" s="51">
        <f t="shared" si="6"/>
        <v>62.54487436849849</v>
      </c>
      <c r="L44" s="51">
        <f t="shared" si="7"/>
        <v>22.193188893640318</v>
      </c>
      <c r="M44" s="7"/>
    </row>
    <row r="45" spans="1:13" ht="15.75" x14ac:dyDescent="0.25">
      <c r="A45" s="58" t="s">
        <v>233</v>
      </c>
      <c r="B45" s="59" t="s">
        <v>173</v>
      </c>
      <c r="C45" s="60" t="s">
        <v>234</v>
      </c>
      <c r="D45" s="61">
        <f>E45+F45</f>
        <v>35733942.020000003</v>
      </c>
      <c r="E45" s="61">
        <v>32734300</v>
      </c>
      <c r="F45" s="61">
        <v>2999642.02</v>
      </c>
      <c r="G45" s="61">
        <f>H45+I45</f>
        <v>21800787.690000001</v>
      </c>
      <c r="H45" s="61">
        <v>18513240.09</v>
      </c>
      <c r="I45" s="61">
        <v>612893.12</v>
      </c>
      <c r="J45" s="27">
        <f t="shared" si="5"/>
        <v>60.999575368757796</v>
      </c>
      <c r="K45" s="27">
        <f t="shared" si="6"/>
        <v>60.844452227337243</v>
      </c>
      <c r="L45" s="27">
        <f t="shared" si="7"/>
        <v>22.193188893640318</v>
      </c>
      <c r="M45" s="7"/>
    </row>
    <row r="46" spans="1:13" ht="31.5" x14ac:dyDescent="0.25">
      <c r="A46" s="58" t="s">
        <v>235</v>
      </c>
      <c r="B46" s="59" t="s">
        <v>173</v>
      </c>
      <c r="C46" s="60" t="s">
        <v>236</v>
      </c>
      <c r="D46" s="61">
        <f>E46+F46</f>
        <v>4141300</v>
      </c>
      <c r="E46" s="61">
        <v>4141300</v>
      </c>
      <c r="F46" s="61">
        <v>0</v>
      </c>
      <c r="G46" s="61">
        <f>H46+I46</f>
        <v>3180800.61</v>
      </c>
      <c r="H46" s="61">
        <v>2674749.9900000002</v>
      </c>
      <c r="I46" s="61"/>
      <c r="J46" s="27">
        <f t="shared" si="5"/>
        <v>76.806814526839389</v>
      </c>
      <c r="K46" s="27">
        <f t="shared" si="6"/>
        <v>76.806814526839389</v>
      </c>
      <c r="L46" s="27" t="e">
        <f t="shared" si="7"/>
        <v>#DIV/0!</v>
      </c>
      <c r="M46" s="7"/>
    </row>
    <row r="47" spans="1:13" ht="15.75" x14ac:dyDescent="0.25">
      <c r="A47" s="48" t="s">
        <v>323</v>
      </c>
      <c r="B47" s="49" t="s">
        <v>173</v>
      </c>
      <c r="C47" s="50" t="s">
        <v>325</v>
      </c>
      <c r="D47" s="62">
        <f t="shared" ref="D47:I47" si="20">D48</f>
        <v>0</v>
      </c>
      <c r="E47" s="62">
        <f t="shared" si="20"/>
        <v>0</v>
      </c>
      <c r="F47" s="62">
        <f t="shared" si="20"/>
        <v>0</v>
      </c>
      <c r="G47" s="62">
        <f t="shared" si="20"/>
        <v>0</v>
      </c>
      <c r="H47" s="62">
        <f t="shared" si="20"/>
        <v>0</v>
      </c>
      <c r="I47" s="62">
        <f t="shared" si="20"/>
        <v>0</v>
      </c>
      <c r="J47" s="51" t="e">
        <f t="shared" si="5"/>
        <v>#DIV/0!</v>
      </c>
      <c r="K47" s="51" t="e">
        <f t="shared" si="6"/>
        <v>#DIV/0!</v>
      </c>
      <c r="L47" s="51" t="e">
        <f t="shared" si="7"/>
        <v>#DIV/0!</v>
      </c>
      <c r="M47" s="7"/>
    </row>
    <row r="48" spans="1:13" ht="31.5" x14ac:dyDescent="0.25">
      <c r="A48" s="58" t="s">
        <v>324</v>
      </c>
      <c r="B48" s="59" t="s">
        <v>173</v>
      </c>
      <c r="C48" s="60" t="s">
        <v>326</v>
      </c>
      <c r="D48" s="61">
        <f>E48+F48</f>
        <v>0</v>
      </c>
      <c r="E48" s="61"/>
      <c r="F48" s="61">
        <v>0</v>
      </c>
      <c r="G48" s="61">
        <f>H48+I48</f>
        <v>0</v>
      </c>
      <c r="H48" s="61"/>
      <c r="I48" s="61">
        <v>0</v>
      </c>
      <c r="J48" s="27" t="e">
        <f t="shared" si="5"/>
        <v>#DIV/0!</v>
      </c>
      <c r="K48" s="27" t="e">
        <f t="shared" si="6"/>
        <v>#DIV/0!</v>
      </c>
      <c r="L48" s="27" t="e">
        <f t="shared" si="7"/>
        <v>#DIV/0!</v>
      </c>
      <c r="M48" s="7"/>
    </row>
    <row r="49" spans="1:13" ht="15.75" x14ac:dyDescent="0.25">
      <c r="A49" s="48" t="s">
        <v>237</v>
      </c>
      <c r="B49" s="49" t="s">
        <v>173</v>
      </c>
      <c r="C49" s="50" t="s">
        <v>238</v>
      </c>
      <c r="D49" s="51">
        <f t="shared" ref="D49:I49" si="21">SUM(D50:D53)</f>
        <v>19212900</v>
      </c>
      <c r="E49" s="51">
        <f t="shared" si="21"/>
        <v>18811900</v>
      </c>
      <c r="F49" s="51">
        <f t="shared" si="21"/>
        <v>401000</v>
      </c>
      <c r="G49" s="51">
        <f t="shared" si="21"/>
        <v>11351014.6</v>
      </c>
      <c r="H49" s="51">
        <f t="shared" si="21"/>
        <v>11074696.6</v>
      </c>
      <c r="I49" s="51">
        <f t="shared" si="21"/>
        <v>276318</v>
      </c>
      <c r="J49" s="51">
        <f t="shared" si="5"/>
        <v>59.080173216953192</v>
      </c>
      <c r="K49" s="51">
        <f t="shared" si="6"/>
        <v>58.870696739829576</v>
      </c>
      <c r="L49" s="51">
        <f t="shared" si="7"/>
        <v>68.907231920199493</v>
      </c>
      <c r="M49" s="7"/>
    </row>
    <row r="50" spans="1:13" ht="15.75" x14ac:dyDescent="0.25">
      <c r="A50" s="58" t="s">
        <v>239</v>
      </c>
      <c r="B50" s="59" t="s">
        <v>173</v>
      </c>
      <c r="C50" s="60" t="s">
        <v>240</v>
      </c>
      <c r="D50" s="61">
        <f>E50+F50</f>
        <v>3416000</v>
      </c>
      <c r="E50" s="61">
        <v>3015000</v>
      </c>
      <c r="F50" s="61">
        <v>401000</v>
      </c>
      <c r="G50" s="61">
        <f>H50+I50</f>
        <v>2302650</v>
      </c>
      <c r="H50" s="61">
        <v>1769922</v>
      </c>
      <c r="I50" s="61">
        <v>241353</v>
      </c>
      <c r="J50" s="27">
        <f t="shared" si="5"/>
        <v>67.407786885245898</v>
      </c>
      <c r="K50" s="27">
        <f t="shared" si="6"/>
        <v>67.208358208955218</v>
      </c>
      <c r="L50" s="27">
        <f t="shared" si="7"/>
        <v>68.907231920199493</v>
      </c>
      <c r="M50" s="7"/>
    </row>
    <row r="51" spans="1:13" ht="15.75" x14ac:dyDescent="0.25">
      <c r="A51" s="58" t="s">
        <v>241</v>
      </c>
      <c r="B51" s="59" t="s">
        <v>173</v>
      </c>
      <c r="C51" s="60" t="s">
        <v>242</v>
      </c>
      <c r="D51" s="61">
        <f t="shared" ref="D51:D53" si="22">E51+F51</f>
        <v>11700000</v>
      </c>
      <c r="E51" s="61">
        <v>11700000</v>
      </c>
      <c r="F51" s="61">
        <v>0</v>
      </c>
      <c r="G51" s="61">
        <f t="shared" ref="G51:G53" si="23">H51+I51</f>
        <v>7139950</v>
      </c>
      <c r="H51" s="61">
        <v>6239663.8799999999</v>
      </c>
      <c r="I51" s="61">
        <v>0</v>
      </c>
      <c r="J51" s="27">
        <f t="shared" si="5"/>
        <v>61.025213675213678</v>
      </c>
      <c r="K51" s="27">
        <f t="shared" si="6"/>
        <v>61.025213675213678</v>
      </c>
      <c r="L51" s="27" t="e">
        <f t="shared" si="7"/>
        <v>#DIV/0!</v>
      </c>
      <c r="M51" s="7"/>
    </row>
    <row r="52" spans="1:13" ht="15.75" x14ac:dyDescent="0.25">
      <c r="A52" s="58"/>
      <c r="B52" s="59" t="s">
        <v>173</v>
      </c>
      <c r="C52" s="60" t="s">
        <v>357</v>
      </c>
      <c r="D52" s="61">
        <f>E52+F52</f>
        <v>2112000</v>
      </c>
      <c r="E52" s="61">
        <v>2112000</v>
      </c>
      <c r="F52" s="61"/>
      <c r="G52" s="61">
        <f>H52+I52</f>
        <v>589536</v>
      </c>
      <c r="H52" s="61">
        <v>589536</v>
      </c>
      <c r="I52" s="61"/>
      <c r="J52" s="27">
        <f t="shared" si="5"/>
        <v>27.913636363636364</v>
      </c>
      <c r="K52" s="27">
        <f t="shared" si="6"/>
        <v>27.913636363636364</v>
      </c>
      <c r="L52" s="27" t="e">
        <f t="shared" si="7"/>
        <v>#DIV/0!</v>
      </c>
      <c r="M52" s="7"/>
    </row>
    <row r="53" spans="1:13" ht="31.5" x14ac:dyDescent="0.25">
      <c r="A53" s="58" t="s">
        <v>243</v>
      </c>
      <c r="B53" s="59" t="s">
        <v>173</v>
      </c>
      <c r="C53" s="60" t="s">
        <v>410</v>
      </c>
      <c r="D53" s="61">
        <f t="shared" si="22"/>
        <v>1984900</v>
      </c>
      <c r="E53" s="61">
        <v>1984900</v>
      </c>
      <c r="F53" s="61">
        <v>0</v>
      </c>
      <c r="G53" s="61">
        <f t="shared" si="23"/>
        <v>1318878.6000000001</v>
      </c>
      <c r="H53" s="61">
        <v>1252840.02</v>
      </c>
      <c r="I53" s="61">
        <v>0</v>
      </c>
      <c r="J53" s="27">
        <f t="shared" si="5"/>
        <v>66.445594236485476</v>
      </c>
      <c r="K53" s="27">
        <f t="shared" si="6"/>
        <v>66.445594236485476</v>
      </c>
      <c r="L53" s="27" t="e">
        <f t="shared" si="7"/>
        <v>#DIV/0!</v>
      </c>
      <c r="M53" s="7"/>
    </row>
    <row r="54" spans="1:13" ht="15.75" x14ac:dyDescent="0.25">
      <c r="A54" s="48" t="s">
        <v>244</v>
      </c>
      <c r="B54" s="49" t="s">
        <v>173</v>
      </c>
      <c r="C54" s="50" t="s">
        <v>245</v>
      </c>
      <c r="D54" s="51">
        <f t="shared" ref="D54:I54" si="24">D55+D56</f>
        <v>1002227.89</v>
      </c>
      <c r="E54" s="51">
        <f t="shared" si="24"/>
        <v>326077.89</v>
      </c>
      <c r="F54" s="51">
        <f t="shared" si="24"/>
        <v>676150</v>
      </c>
      <c r="G54" s="51">
        <f t="shared" si="24"/>
        <v>581405</v>
      </c>
      <c r="H54" s="51">
        <f t="shared" si="24"/>
        <v>262250</v>
      </c>
      <c r="I54" s="51">
        <f t="shared" si="24"/>
        <v>319155</v>
      </c>
      <c r="J54" s="51">
        <f t="shared" si="5"/>
        <v>58.011257299973963</v>
      </c>
      <c r="K54" s="51">
        <f t="shared" si="6"/>
        <v>80.425569485867314</v>
      </c>
      <c r="L54" s="51">
        <f t="shared" si="7"/>
        <v>47.201804333357984</v>
      </c>
      <c r="M54" s="7"/>
    </row>
    <row r="55" spans="1:13" ht="15.75" x14ac:dyDescent="0.25">
      <c r="A55" s="58" t="s">
        <v>246</v>
      </c>
      <c r="B55" s="59" t="s">
        <v>173</v>
      </c>
      <c r="C55" s="60" t="s">
        <v>247</v>
      </c>
      <c r="D55" s="61">
        <f>E55+F55</f>
        <v>527227.89</v>
      </c>
      <c r="E55" s="61">
        <v>282250</v>
      </c>
      <c r="F55" s="61">
        <v>201150</v>
      </c>
      <c r="G55" s="61">
        <f>H55+I55</f>
        <v>372417</v>
      </c>
      <c r="H55" s="61">
        <v>262250</v>
      </c>
      <c r="I55" s="61">
        <v>110167</v>
      </c>
      <c r="J55" s="27">
        <f t="shared" si="5"/>
        <v>70.636817031815212</v>
      </c>
      <c r="K55" s="27">
        <f t="shared" si="6"/>
        <v>80.425569485867314</v>
      </c>
      <c r="L55" s="27">
        <f t="shared" si="7"/>
        <v>54.768580661198108</v>
      </c>
      <c r="M55" s="7"/>
    </row>
    <row r="56" spans="1:13" ht="31.5" x14ac:dyDescent="0.25">
      <c r="A56" s="58" t="s">
        <v>248</v>
      </c>
      <c r="B56" s="59" t="s">
        <v>173</v>
      </c>
      <c r="C56" s="60" t="s">
        <v>249</v>
      </c>
      <c r="D56" s="61">
        <f>E56+F56</f>
        <v>475000</v>
      </c>
      <c r="E56" s="61">
        <v>0</v>
      </c>
      <c r="F56" s="61">
        <v>475000</v>
      </c>
      <c r="G56" s="61">
        <f>H56+I56</f>
        <v>208988</v>
      </c>
      <c r="H56" s="61">
        <v>0</v>
      </c>
      <c r="I56" s="61">
        <v>198988</v>
      </c>
      <c r="J56" s="27">
        <f t="shared" si="5"/>
        <v>43.997473684210526</v>
      </c>
      <c r="K56" s="27" t="e">
        <f t="shared" si="6"/>
        <v>#DIV/0!</v>
      </c>
      <c r="L56" s="27">
        <f t="shared" si="7"/>
        <v>43.997473684210526</v>
      </c>
      <c r="M56" s="7"/>
    </row>
    <row r="57" spans="1:13" ht="47.25" x14ac:dyDescent="0.25">
      <c r="A57" s="48" t="s">
        <v>250</v>
      </c>
      <c r="B57" s="49" t="s">
        <v>173</v>
      </c>
      <c r="C57" s="50" t="s">
        <v>251</v>
      </c>
      <c r="D57" s="51">
        <f t="shared" ref="D57:I57" si="25">D58</f>
        <v>0</v>
      </c>
      <c r="E57" s="51">
        <f t="shared" si="25"/>
        <v>0</v>
      </c>
      <c r="F57" s="51">
        <f t="shared" si="25"/>
        <v>0</v>
      </c>
      <c r="G57" s="51">
        <f t="shared" si="25"/>
        <v>0</v>
      </c>
      <c r="H57" s="51">
        <f t="shared" si="25"/>
        <v>0</v>
      </c>
      <c r="I57" s="51">
        <f t="shared" si="25"/>
        <v>0</v>
      </c>
      <c r="J57" s="51" t="e">
        <f t="shared" si="5"/>
        <v>#DIV/0!</v>
      </c>
      <c r="K57" s="51" t="e">
        <f t="shared" si="6"/>
        <v>#DIV/0!</v>
      </c>
      <c r="L57" s="51" t="e">
        <f t="shared" si="7"/>
        <v>#DIV/0!</v>
      </c>
      <c r="M57" s="7"/>
    </row>
    <row r="58" spans="1:13" ht="31.5" x14ac:dyDescent="0.25">
      <c r="A58" s="58" t="s">
        <v>252</v>
      </c>
      <c r="B58" s="59" t="s">
        <v>173</v>
      </c>
      <c r="C58" s="60" t="s">
        <v>253</v>
      </c>
      <c r="D58" s="61">
        <f>E58+F58</f>
        <v>0</v>
      </c>
      <c r="E58" s="61">
        <v>0</v>
      </c>
      <c r="F58" s="61">
        <v>0</v>
      </c>
      <c r="G58" s="61">
        <f>H58+I58</f>
        <v>0</v>
      </c>
      <c r="H58" s="61"/>
      <c r="I58" s="61">
        <v>0</v>
      </c>
      <c r="J58" s="27" t="e">
        <f t="shared" si="5"/>
        <v>#DIV/0!</v>
      </c>
      <c r="K58" s="27" t="e">
        <f t="shared" si="6"/>
        <v>#DIV/0!</v>
      </c>
      <c r="L58" s="27" t="e">
        <f t="shared" si="7"/>
        <v>#DIV/0!</v>
      </c>
      <c r="M58" s="7"/>
    </row>
    <row r="59" spans="1:13" ht="78.75" x14ac:dyDescent="0.25">
      <c r="A59" s="48" t="s">
        <v>254</v>
      </c>
      <c r="B59" s="49" t="s">
        <v>173</v>
      </c>
      <c r="C59" s="50" t="s">
        <v>255</v>
      </c>
      <c r="D59" s="51">
        <f t="shared" ref="D59:G59" si="26">D61</f>
        <v>0</v>
      </c>
      <c r="E59" s="51">
        <f>E61+E60</f>
        <v>19614700</v>
      </c>
      <c r="F59" s="51">
        <f>F61+F60</f>
        <v>1845400</v>
      </c>
      <c r="G59" s="51">
        <f t="shared" si="26"/>
        <v>0</v>
      </c>
      <c r="H59" s="51">
        <f>H61+H60</f>
        <v>13184050</v>
      </c>
      <c r="I59" s="51">
        <f>I61+I60</f>
        <v>1110202.26</v>
      </c>
      <c r="J59" s="51" t="e">
        <f t="shared" si="5"/>
        <v>#DIV/0!</v>
      </c>
      <c r="K59" s="51">
        <f t="shared" si="6"/>
        <v>67.215149862093227</v>
      </c>
      <c r="L59" s="51">
        <f t="shared" si="7"/>
        <v>60.160521296195945</v>
      </c>
      <c r="M59" s="7"/>
    </row>
    <row r="60" spans="1:13" ht="31.5" x14ac:dyDescent="0.25">
      <c r="A60" s="58" t="s">
        <v>256</v>
      </c>
      <c r="B60" s="49"/>
      <c r="C60" s="60" t="s">
        <v>358</v>
      </c>
      <c r="D60" s="51"/>
      <c r="E60" s="27">
        <v>19614700</v>
      </c>
      <c r="F60" s="51"/>
      <c r="G60" s="51"/>
      <c r="H60" s="27">
        <v>11548550</v>
      </c>
      <c r="I60" s="51"/>
      <c r="J60" s="51"/>
      <c r="K60" s="51"/>
      <c r="L60" s="51"/>
      <c r="M60" s="7"/>
    </row>
    <row r="61" spans="1:13" ht="32.25" thickBot="1" x14ac:dyDescent="0.3">
      <c r="A61" s="58" t="s">
        <v>256</v>
      </c>
      <c r="B61" s="59" t="s">
        <v>173</v>
      </c>
      <c r="C61" s="60" t="s">
        <v>257</v>
      </c>
      <c r="D61" s="61"/>
      <c r="E61" s="61"/>
      <c r="F61" s="61">
        <v>1845400</v>
      </c>
      <c r="G61" s="61"/>
      <c r="H61" s="61"/>
      <c r="I61" s="61">
        <v>1110202.26</v>
      </c>
      <c r="J61" s="27" t="e">
        <f t="shared" si="5"/>
        <v>#DIV/0!</v>
      </c>
      <c r="K61" s="27" t="e">
        <f t="shared" si="6"/>
        <v>#DIV/0!</v>
      </c>
      <c r="L61" s="27">
        <f t="shared" si="7"/>
        <v>60.160521296195945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258</v>
      </c>
      <c r="B63" s="41">
        <v>450</v>
      </c>
      <c r="C63" s="42" t="s">
        <v>20</v>
      </c>
      <c r="D63" s="43">
        <f>Доходы!D9-Расходы!D7</f>
        <v>-33251050.060000002</v>
      </c>
      <c r="E63" s="43">
        <f>Доходы!E9-Расходы!E7</f>
        <v>-25853900.039999962</v>
      </c>
      <c r="F63" s="43">
        <f>Доходы!F9-Расходы!F7</f>
        <v>-7397150.0199999958</v>
      </c>
      <c r="G63" s="43">
        <f>Доходы!G9-Расходы!G7</f>
        <v>-23491672.810000002</v>
      </c>
      <c r="H63" s="43">
        <f>Доходы!H9-Расходы!H7</f>
        <v>-17724030.50999999</v>
      </c>
      <c r="I63" s="43">
        <f>Доходы!I9-Расходы!I7</f>
        <v>-5767642.299999997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E25" sqref="E25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3"/>
      <c r="B2" s="124"/>
      <c r="C2" s="124"/>
      <c r="D2" s="29" t="s">
        <v>310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0" t="s">
        <v>0</v>
      </c>
      <c r="B4" s="120" t="s">
        <v>1</v>
      </c>
      <c r="C4" s="120" t="s">
        <v>259</v>
      </c>
      <c r="D4" s="122" t="s">
        <v>3</v>
      </c>
      <c r="E4" s="117"/>
      <c r="F4" s="117"/>
      <c r="G4" s="117" t="s">
        <v>4</v>
      </c>
      <c r="H4" s="117"/>
      <c r="I4" s="117"/>
      <c r="J4" s="5"/>
    </row>
    <row r="5" spans="1:10" ht="139.5" customHeight="1" x14ac:dyDescent="0.25">
      <c r="A5" s="121"/>
      <c r="B5" s="121"/>
      <c r="C5" s="121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3" t="s">
        <v>10</v>
      </c>
      <c r="C6" s="83" t="s">
        <v>11</v>
      </c>
      <c r="D6" s="84" t="s">
        <v>12</v>
      </c>
      <c r="E6" s="84" t="s">
        <v>13</v>
      </c>
      <c r="F6" s="84" t="s">
        <v>14</v>
      </c>
      <c r="G6" s="84" t="s">
        <v>15</v>
      </c>
      <c r="H6" s="84" t="s">
        <v>16</v>
      </c>
      <c r="I6" s="84" t="s">
        <v>17</v>
      </c>
      <c r="J6" s="5"/>
    </row>
    <row r="7" spans="1:10" ht="51.75" customHeight="1" x14ac:dyDescent="0.25">
      <c r="A7" s="78" t="s">
        <v>260</v>
      </c>
      <c r="B7" s="87" t="s">
        <v>261</v>
      </c>
      <c r="C7" s="88" t="s">
        <v>20</v>
      </c>
      <c r="D7" s="89">
        <f>D9+D20</f>
        <v>33251050.059999958</v>
      </c>
      <c r="E7" s="89">
        <f>E9+E20</f>
        <v>25853900.039999962</v>
      </c>
      <c r="F7" s="90">
        <f>F20</f>
        <v>7397150.0199999958</v>
      </c>
      <c r="G7" s="89">
        <f>G9+G20</f>
        <v>23491672.809999987</v>
      </c>
      <c r="H7" s="89">
        <f>H9+H20</f>
        <v>17724030.50999999</v>
      </c>
      <c r="I7" s="91">
        <f>I9+I20</f>
        <v>5767642.299999997</v>
      </c>
      <c r="J7" s="72"/>
    </row>
    <row r="8" spans="1:10" ht="19.5" customHeight="1" x14ac:dyDescent="0.25">
      <c r="A8" s="79" t="s">
        <v>262</v>
      </c>
      <c r="B8" s="92"/>
      <c r="C8" s="93"/>
      <c r="D8" s="93"/>
      <c r="E8" s="93"/>
      <c r="F8" s="93"/>
      <c r="G8" s="93"/>
      <c r="H8" s="94"/>
      <c r="I8" s="95"/>
      <c r="J8" s="72"/>
    </row>
    <row r="9" spans="1:10" ht="22.5" customHeight="1" x14ac:dyDescent="0.25">
      <c r="A9" s="80" t="s">
        <v>263</v>
      </c>
      <c r="B9" s="96" t="s">
        <v>264</v>
      </c>
      <c r="C9" s="97" t="s">
        <v>20</v>
      </c>
      <c r="D9" s="98">
        <f>E9</f>
        <v>1874000</v>
      </c>
      <c r="E9" s="98">
        <f>E11</f>
        <v>1874000</v>
      </c>
      <c r="F9" s="98" t="s">
        <v>21</v>
      </c>
      <c r="G9" s="73"/>
      <c r="H9" s="73"/>
      <c r="I9" s="99"/>
      <c r="J9" s="72"/>
    </row>
    <row r="10" spans="1:10" ht="12.95" customHeight="1" x14ac:dyDescent="0.25">
      <c r="A10" s="81" t="s">
        <v>265</v>
      </c>
      <c r="B10" s="92"/>
      <c r="C10" s="93"/>
      <c r="D10" s="93"/>
      <c r="E10" s="93"/>
      <c r="F10" s="71"/>
      <c r="G10" s="76"/>
      <c r="H10" s="76"/>
      <c r="I10" s="100"/>
      <c r="J10" s="72"/>
    </row>
    <row r="11" spans="1:10" ht="25.5" customHeight="1" x14ac:dyDescent="0.25">
      <c r="A11" s="82" t="s">
        <v>266</v>
      </c>
      <c r="B11" s="101" t="s">
        <v>264</v>
      </c>
      <c r="C11" s="102" t="s">
        <v>267</v>
      </c>
      <c r="D11" s="98">
        <f>E11</f>
        <v>1874000</v>
      </c>
      <c r="E11" s="98">
        <f>E12</f>
        <v>1874000</v>
      </c>
      <c r="F11" s="75" t="s">
        <v>21</v>
      </c>
      <c r="G11" s="77" t="s">
        <v>21</v>
      </c>
      <c r="H11" s="77" t="s">
        <v>21</v>
      </c>
      <c r="I11" s="103" t="s">
        <v>21</v>
      </c>
      <c r="J11" s="72"/>
    </row>
    <row r="12" spans="1:10" ht="30" customHeight="1" x14ac:dyDescent="0.25">
      <c r="A12" s="82" t="s">
        <v>268</v>
      </c>
      <c r="B12" s="101" t="s">
        <v>264</v>
      </c>
      <c r="C12" s="102" t="s">
        <v>269</v>
      </c>
      <c r="D12" s="98">
        <f>E12</f>
        <v>1874000</v>
      </c>
      <c r="E12" s="98">
        <f>E13</f>
        <v>1874000</v>
      </c>
      <c r="F12" s="98" t="s">
        <v>21</v>
      </c>
      <c r="G12" s="74" t="s">
        <v>21</v>
      </c>
      <c r="H12" s="74" t="s">
        <v>21</v>
      </c>
      <c r="I12" s="104" t="s">
        <v>21</v>
      </c>
      <c r="J12" s="72"/>
    </row>
    <row r="13" spans="1:10" ht="44.25" customHeight="1" x14ac:dyDescent="0.25">
      <c r="A13" s="82" t="s">
        <v>270</v>
      </c>
      <c r="B13" s="101" t="s">
        <v>264</v>
      </c>
      <c r="C13" s="102" t="s">
        <v>271</v>
      </c>
      <c r="D13" s="98">
        <f>E13</f>
        <v>1874000</v>
      </c>
      <c r="E13" s="98">
        <v>1874000</v>
      </c>
      <c r="F13" s="98" t="s">
        <v>21</v>
      </c>
      <c r="G13" s="105" t="s">
        <v>21</v>
      </c>
      <c r="H13" s="105" t="s">
        <v>21</v>
      </c>
      <c r="I13" s="106" t="s">
        <v>21</v>
      </c>
      <c r="J13" s="72"/>
    </row>
    <row r="14" spans="1:10" ht="45.75" customHeight="1" x14ac:dyDescent="0.25">
      <c r="A14" s="82" t="s">
        <v>272</v>
      </c>
      <c r="B14" s="101" t="s">
        <v>264</v>
      </c>
      <c r="C14" s="102" t="s">
        <v>273</v>
      </c>
      <c r="D14" s="98"/>
      <c r="E14" s="98"/>
      <c r="F14" s="98" t="s">
        <v>21</v>
      </c>
      <c r="G14" s="98"/>
      <c r="H14" s="98"/>
      <c r="I14" s="106" t="s">
        <v>21</v>
      </c>
      <c r="J14" s="72"/>
    </row>
    <row r="15" spans="1:10" ht="62.25" customHeight="1" x14ac:dyDescent="0.25">
      <c r="A15" s="82" t="s">
        <v>274</v>
      </c>
      <c r="B15" s="101" t="s">
        <v>264</v>
      </c>
      <c r="C15" s="102" t="s">
        <v>275</v>
      </c>
      <c r="D15" s="98"/>
      <c r="E15" s="98"/>
      <c r="F15" s="98" t="s">
        <v>21</v>
      </c>
      <c r="G15" s="98"/>
      <c r="H15" s="98"/>
      <c r="I15" s="106" t="s">
        <v>21</v>
      </c>
      <c r="J15" s="72"/>
    </row>
    <row r="16" spans="1:10" ht="46.5" customHeight="1" x14ac:dyDescent="0.25">
      <c r="A16" s="82" t="s">
        <v>276</v>
      </c>
      <c r="B16" s="101" t="s">
        <v>264</v>
      </c>
      <c r="C16" s="102" t="s">
        <v>277</v>
      </c>
      <c r="D16" s="98"/>
      <c r="E16" s="98"/>
      <c r="F16" s="98" t="s">
        <v>21</v>
      </c>
      <c r="G16" s="98"/>
      <c r="H16" s="98"/>
      <c r="I16" s="106" t="s">
        <v>21</v>
      </c>
      <c r="J16" s="72"/>
    </row>
    <row r="17" spans="1:10" ht="38.25" customHeight="1" x14ac:dyDescent="0.25">
      <c r="A17" s="82" t="s">
        <v>278</v>
      </c>
      <c r="B17" s="101" t="s">
        <v>264</v>
      </c>
      <c r="C17" s="102" t="s">
        <v>279</v>
      </c>
      <c r="D17" s="98"/>
      <c r="E17" s="98"/>
      <c r="F17" s="98" t="s">
        <v>21</v>
      </c>
      <c r="G17" s="98"/>
      <c r="H17" s="98"/>
      <c r="I17" s="106" t="s">
        <v>21</v>
      </c>
      <c r="J17" s="72"/>
    </row>
    <row r="18" spans="1:10" ht="24.75" customHeight="1" x14ac:dyDescent="0.25">
      <c r="A18" s="80" t="s">
        <v>280</v>
      </c>
      <c r="B18" s="96" t="s">
        <v>281</v>
      </c>
      <c r="C18" s="97" t="s">
        <v>20</v>
      </c>
      <c r="D18" s="98" t="s">
        <v>21</v>
      </c>
      <c r="E18" s="98" t="s">
        <v>21</v>
      </c>
      <c r="F18" s="98" t="s">
        <v>21</v>
      </c>
      <c r="G18" s="98" t="s">
        <v>21</v>
      </c>
      <c r="H18" s="98" t="s">
        <v>21</v>
      </c>
      <c r="I18" s="107" t="s">
        <v>21</v>
      </c>
      <c r="J18" s="72"/>
    </row>
    <row r="19" spans="1:10" ht="15" customHeight="1" x14ac:dyDescent="0.25">
      <c r="A19" s="81" t="s">
        <v>265</v>
      </c>
      <c r="B19" s="92"/>
      <c r="C19" s="93"/>
      <c r="D19" s="93"/>
      <c r="E19" s="93"/>
      <c r="F19" s="93"/>
      <c r="G19" s="93"/>
      <c r="H19" s="93"/>
      <c r="I19" s="108"/>
      <c r="J19" s="72"/>
    </row>
    <row r="20" spans="1:10" ht="24.75" customHeight="1" x14ac:dyDescent="0.25">
      <c r="A20" s="80" t="s">
        <v>282</v>
      </c>
      <c r="B20" s="96" t="s">
        <v>283</v>
      </c>
      <c r="C20" s="97" t="s">
        <v>20</v>
      </c>
      <c r="D20" s="98">
        <f>E20+F20</f>
        <v>31377050.059999958</v>
      </c>
      <c r="E20" s="98">
        <f>E21</f>
        <v>23979900.039999962</v>
      </c>
      <c r="F20" s="98">
        <f>F21</f>
        <v>7397150.0199999958</v>
      </c>
      <c r="G20" s="109">
        <f>H20+I20</f>
        <v>23491672.809999987</v>
      </c>
      <c r="H20" s="98">
        <f>H21</f>
        <v>17724030.50999999</v>
      </c>
      <c r="I20" s="107">
        <f>I21</f>
        <v>5767642.299999997</v>
      </c>
      <c r="J20" s="72"/>
    </row>
    <row r="21" spans="1:10" ht="33.75" customHeight="1" x14ac:dyDescent="0.25">
      <c r="A21" s="82" t="s">
        <v>284</v>
      </c>
      <c r="B21" s="101" t="s">
        <v>283</v>
      </c>
      <c r="C21" s="102" t="s">
        <v>285</v>
      </c>
      <c r="D21" s="98">
        <f t="shared" ref="D21:D31" si="0">E21+F21</f>
        <v>31377050.059999958</v>
      </c>
      <c r="E21" s="98">
        <f>E22+E27</f>
        <v>23979900.039999962</v>
      </c>
      <c r="F21" s="98">
        <f>F22+F27</f>
        <v>7397150.0199999958</v>
      </c>
      <c r="G21" s="98">
        <f t="shared" ref="G21:G31" si="1">H21+I21</f>
        <v>23491672.809999987</v>
      </c>
      <c r="H21" s="98">
        <f>H22+H27</f>
        <v>17724030.50999999</v>
      </c>
      <c r="I21" s="107">
        <f>I22+I27</f>
        <v>5767642.299999997</v>
      </c>
      <c r="J21" s="72"/>
    </row>
    <row r="22" spans="1:10" ht="24.75" customHeight="1" x14ac:dyDescent="0.25">
      <c r="A22" s="80" t="s">
        <v>286</v>
      </c>
      <c r="B22" s="96" t="s">
        <v>287</v>
      </c>
      <c r="C22" s="97" t="s">
        <v>20</v>
      </c>
      <c r="D22" s="98">
        <f t="shared" si="0"/>
        <v>-482494100</v>
      </c>
      <c r="E22" s="98">
        <f>E23</f>
        <v>-418833900</v>
      </c>
      <c r="F22" s="98">
        <f>F23</f>
        <v>-63660200</v>
      </c>
      <c r="G22" s="105">
        <f t="shared" si="1"/>
        <v>-306179194.5</v>
      </c>
      <c r="H22" s="105">
        <f>H23</f>
        <v>-268441790.92000002</v>
      </c>
      <c r="I22" s="107">
        <f>I23</f>
        <v>-37737403.579999998</v>
      </c>
      <c r="J22" s="72"/>
    </row>
    <row r="23" spans="1:10" ht="15" customHeight="1" x14ac:dyDescent="0.25">
      <c r="A23" s="82" t="s">
        <v>288</v>
      </c>
      <c r="B23" s="101" t="s">
        <v>287</v>
      </c>
      <c r="C23" s="102" t="s">
        <v>289</v>
      </c>
      <c r="D23" s="98">
        <f t="shared" si="0"/>
        <v>-482494100</v>
      </c>
      <c r="E23" s="98">
        <f>E24</f>
        <v>-418833900</v>
      </c>
      <c r="F23" s="98">
        <f>F24</f>
        <v>-63660200</v>
      </c>
      <c r="G23" s="105">
        <f t="shared" si="1"/>
        <v>-306179194.5</v>
      </c>
      <c r="H23" s="105">
        <f>H24</f>
        <v>-268441790.92000002</v>
      </c>
      <c r="I23" s="107">
        <f>I24</f>
        <v>-37737403.579999998</v>
      </c>
      <c r="J23" s="72"/>
    </row>
    <row r="24" spans="1:10" ht="34.5" customHeight="1" x14ac:dyDescent="0.25">
      <c r="A24" s="82" t="s">
        <v>290</v>
      </c>
      <c r="B24" s="101" t="s">
        <v>287</v>
      </c>
      <c r="C24" s="102" t="s">
        <v>291</v>
      </c>
      <c r="D24" s="98">
        <f t="shared" si="0"/>
        <v>-482494100</v>
      </c>
      <c r="E24" s="98">
        <f>E25+E26</f>
        <v>-418833900</v>
      </c>
      <c r="F24" s="98">
        <f>F25+F26</f>
        <v>-63660200</v>
      </c>
      <c r="G24" s="105">
        <f t="shared" si="1"/>
        <v>-306179194.5</v>
      </c>
      <c r="H24" s="105">
        <f>H25+H26</f>
        <v>-268441790.92000002</v>
      </c>
      <c r="I24" s="106">
        <f>I25+I26</f>
        <v>-37737403.579999998</v>
      </c>
      <c r="J24" s="72"/>
    </row>
    <row r="25" spans="1:10" ht="30.75" customHeight="1" x14ac:dyDescent="0.25">
      <c r="A25" s="82" t="s">
        <v>292</v>
      </c>
      <c r="B25" s="101" t="s">
        <v>287</v>
      </c>
      <c r="C25" s="102" t="s">
        <v>293</v>
      </c>
      <c r="D25" s="98">
        <f t="shared" si="0"/>
        <v>-418833900</v>
      </c>
      <c r="E25" s="98">
        <f>-(Доходы!E9+Источники!E9)</f>
        <v>-418833900</v>
      </c>
      <c r="F25" s="98"/>
      <c r="G25" s="105">
        <f t="shared" si="1"/>
        <v>-268441790.92000002</v>
      </c>
      <c r="H25" s="98">
        <f>-(Доходы!H9+Источники!H9)</f>
        <v>-268441790.92000002</v>
      </c>
      <c r="I25" s="106"/>
      <c r="J25" s="72"/>
    </row>
    <row r="26" spans="1:10" ht="30.75" customHeight="1" x14ac:dyDescent="0.25">
      <c r="A26" s="82" t="s">
        <v>294</v>
      </c>
      <c r="B26" s="101" t="s">
        <v>287</v>
      </c>
      <c r="C26" s="102" t="s">
        <v>295</v>
      </c>
      <c r="D26" s="98">
        <f t="shared" si="0"/>
        <v>-63660200</v>
      </c>
      <c r="E26" s="98"/>
      <c r="F26" s="98">
        <f>-(Доходы!F9)</f>
        <v>-63660200</v>
      </c>
      <c r="G26" s="105">
        <f t="shared" si="1"/>
        <v>-37737403.579999998</v>
      </c>
      <c r="H26" s="98"/>
      <c r="I26" s="107">
        <f>-(Доходы!I9)</f>
        <v>-37737403.579999998</v>
      </c>
      <c r="J26" s="72"/>
    </row>
    <row r="27" spans="1:10" ht="24.75" customHeight="1" x14ac:dyDescent="0.25">
      <c r="A27" s="80" t="s">
        <v>296</v>
      </c>
      <c r="B27" s="96" t="s">
        <v>297</v>
      </c>
      <c r="C27" s="97" t="s">
        <v>20</v>
      </c>
      <c r="D27" s="98">
        <f t="shared" si="0"/>
        <v>513871150.05999994</v>
      </c>
      <c r="E27" s="98">
        <f>E28</f>
        <v>442813800.03999996</v>
      </c>
      <c r="F27" s="98">
        <f>F28</f>
        <v>71057350.019999996</v>
      </c>
      <c r="G27" s="105">
        <f t="shared" si="1"/>
        <v>329670867.31</v>
      </c>
      <c r="H27" s="105">
        <f>H28</f>
        <v>286165821.43000001</v>
      </c>
      <c r="I27" s="107">
        <f>I28</f>
        <v>43505045.879999995</v>
      </c>
      <c r="J27" s="72"/>
    </row>
    <row r="28" spans="1:10" ht="35.25" customHeight="1" x14ac:dyDescent="0.25">
      <c r="A28" s="82" t="s">
        <v>298</v>
      </c>
      <c r="B28" s="101" t="s">
        <v>297</v>
      </c>
      <c r="C28" s="102" t="s">
        <v>299</v>
      </c>
      <c r="D28" s="98">
        <f t="shared" si="0"/>
        <v>513871150.05999994</v>
      </c>
      <c r="E28" s="98">
        <f>E29</f>
        <v>442813800.03999996</v>
      </c>
      <c r="F28" s="98">
        <f>F29</f>
        <v>71057350.019999996</v>
      </c>
      <c r="G28" s="105">
        <f t="shared" si="1"/>
        <v>329670867.31</v>
      </c>
      <c r="H28" s="105">
        <f>H29</f>
        <v>286165821.43000001</v>
      </c>
      <c r="I28" s="107">
        <f>I29</f>
        <v>43505045.879999995</v>
      </c>
      <c r="J28" s="72"/>
    </row>
    <row r="29" spans="1:10" ht="36.75" customHeight="1" x14ac:dyDescent="0.25">
      <c r="A29" s="82" t="s">
        <v>300</v>
      </c>
      <c r="B29" s="101" t="s">
        <v>297</v>
      </c>
      <c r="C29" s="102" t="s">
        <v>301</v>
      </c>
      <c r="D29" s="98">
        <f t="shared" si="0"/>
        <v>513871150.05999994</v>
      </c>
      <c r="E29" s="98">
        <f>E30+E31</f>
        <v>442813800.03999996</v>
      </c>
      <c r="F29" s="98">
        <f>F30+F31</f>
        <v>71057350.019999996</v>
      </c>
      <c r="G29" s="105">
        <f t="shared" si="1"/>
        <v>329670867.31</v>
      </c>
      <c r="H29" s="105">
        <f>H30+H31</f>
        <v>286165821.43000001</v>
      </c>
      <c r="I29" s="107">
        <f>I30+I31</f>
        <v>43505045.879999995</v>
      </c>
      <c r="J29" s="72"/>
    </row>
    <row r="30" spans="1:10" ht="31.5" customHeight="1" x14ac:dyDescent="0.25">
      <c r="A30" s="82" t="s">
        <v>302</v>
      </c>
      <c r="B30" s="101" t="s">
        <v>297</v>
      </c>
      <c r="C30" s="102" t="s">
        <v>303</v>
      </c>
      <c r="D30" s="98">
        <f t="shared" si="0"/>
        <v>442813800.03999996</v>
      </c>
      <c r="E30" s="98">
        <f>Расходы!E7</f>
        <v>442813800.03999996</v>
      </c>
      <c r="F30" s="98"/>
      <c r="G30" s="105">
        <f t="shared" si="1"/>
        <v>286165821.43000001</v>
      </c>
      <c r="H30" s="105">
        <f>Расходы!H7</f>
        <v>286165821.43000001</v>
      </c>
      <c r="I30" s="106"/>
      <c r="J30" s="72"/>
    </row>
    <row r="31" spans="1:10" ht="31.5" customHeight="1" thickBot="1" x14ac:dyDescent="0.3">
      <c r="A31" s="82" t="s">
        <v>304</v>
      </c>
      <c r="B31" s="110" t="s">
        <v>297</v>
      </c>
      <c r="C31" s="111" t="s">
        <v>305</v>
      </c>
      <c r="D31" s="112">
        <f t="shared" si="0"/>
        <v>71057350.019999996</v>
      </c>
      <c r="E31" s="112"/>
      <c r="F31" s="112">
        <f>Расходы!F7</f>
        <v>71057350.019999996</v>
      </c>
      <c r="G31" s="113">
        <f t="shared" si="1"/>
        <v>43505045.879999995</v>
      </c>
      <c r="H31" s="113"/>
      <c r="I31" s="114">
        <f>Расходы!I7</f>
        <v>43505045.879999995</v>
      </c>
      <c r="J31" s="72"/>
    </row>
    <row r="32" spans="1:10" hidden="1" x14ac:dyDescent="0.25">
      <c r="A32" s="8"/>
      <c r="B32" s="85"/>
      <c r="C32" s="85"/>
      <c r="D32" s="86"/>
      <c r="E32" s="86"/>
      <c r="F32" s="86"/>
      <c r="G32" s="86"/>
      <c r="H32" s="86"/>
      <c r="I32" s="86"/>
      <c r="J32" s="3" t="s">
        <v>167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2020-09-08T03:56:03Z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